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9ed61466ba4a2a" /></Relationships>
</file>

<file path=xl/workbook.xml><?xml version="1.0" encoding="utf-8"?>
<x:workbook xmlns:x="http://schemas.openxmlformats.org/spreadsheetml/2006/main">
  <x:sheets>
    <x:sheet xmlns:r="http://schemas.openxmlformats.org/officeDocument/2006/relationships" name="Cover" sheetId="1" r:id="R383d991f78684c69"/>
    <x:sheet xmlns:r="http://schemas.openxmlformats.org/officeDocument/2006/relationships" name="Inputs" sheetId="2" r:id="R2377a6ee999a4f44"/>
    <x:sheet xmlns:r="http://schemas.openxmlformats.org/officeDocument/2006/relationships" name="Golden Output" sheetId="3" r:id="Rff6c0f82430147c6"/>
    <x:sheet xmlns:r="http://schemas.openxmlformats.org/officeDocument/2006/relationships" name="Rubric" sheetId="4" r:id="R9a9b0bcca5b148dc"/>
    <x:sheet xmlns:r="http://schemas.openxmlformats.org/officeDocument/2006/relationships" name="Failure Tests" sheetId="5" r:id="R03f9a28da8d8451a"/>
    <x:sheet xmlns:r="http://schemas.openxmlformats.org/officeDocument/2006/relationships" name="Checks" sheetId="6" r:id="R073b7c5428194106"/>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yyyy-mm-dd"/>
    <x:numFmt numFmtId="201" formatCode="$#,##0;[Red]($#,##0);-"/>
    <x:numFmt numFmtId="202" formatCode="0.0%;[Red](0.0%);-"/>
    <x:numFmt numFmtId="203" formatCode="0.0"/>
    <x:numFmt numFmtId="204" formatCode="0.0%"/>
    <x:numFmt numFmtId="205" formatCode="$#,##0"/>
    <x:numFmt numFmtId="206" formatCode="0.0x"/>
    <x:numFmt numFmtId="207" formatCode="$0.00"/>
    <x:numFmt numFmtId="208" formatCode="#,##0"/>
    <x:numFmt numFmtId="209" formatCode="0.000"/>
  </x:numFmts>
  <x:fonts count="21">
    <x:font>
      <x:sz val="11"/>
      <x:name val="Carlito"/>
    </x:font>
    <x:font>
      <x:b/>
      <x:sz val="22"/>
      <x:color rgb="FFFFF6E5"/>
      <x:name val="Aptos Display"/>
    </x:font>
    <x:font>
      <x:i/>
      <x:sz val="10"/>
      <x:color rgb="FFFFF6E5"/>
      <x:name val="Aptos"/>
    </x:font>
    <x:font>
      <x:b/>
      <x:sz val="11"/>
      <x:color rgb="FFFFFFFF"/>
      <x:name val="Aptos"/>
    </x:font>
    <x:font>
      <x:sz val="9"/>
      <x:color rgb="FF2D2435"/>
      <x:name val="Aptos"/>
    </x:font>
    <x:font>
      <x:b/>
      <x:sz val="9"/>
      <x:color rgb="FF24123D"/>
      <x:name val="Aptos"/>
    </x:font>
    <x:font>
      <x:sz val="11"/>
      <x:color rgb="FF2D2435"/>
      <x:name val="Aptos"/>
    </x:font>
    <x:font>
      <x:b/>
      <x:sz val="14"/>
      <x:color rgb="FF24123D"/>
      <x:name val="Carlito"/>
    </x:font>
    <x:font>
      <x:b/>
      <x:sz val="22"/>
      <x:color rgb="FF2E7D59"/>
      <x:name val="Carlito"/>
    </x:font>
    <x:font>
      <x:sz val="10"/>
      <x:color rgb="FF2D2435"/>
      <x:name val="Carlito"/>
    </x:font>
    <x:font>
      <x:b/>
      <x:sz val="9"/>
      <x:color rgb="FF0000FF"/>
      <x:name val="Aptos"/>
    </x:font>
    <x:font>
      <x:b/>
      <x:sz val="9"/>
      <x:color rgb="FF2E7D59"/>
      <x:name val="Aptos"/>
    </x:font>
    <x:font>
      <x:b/>
      <x:sz val="9"/>
      <x:color rgb="FF2D2435"/>
      <x:name val="Aptos"/>
    </x:font>
    <x:font>
      <x:b/>
      <x:sz val="9"/>
      <x:color rgb="FFFF7D6E"/>
      <x:name val="Aptos"/>
    </x:font>
    <x:font>
      <x:sz val="9"/>
      <x:color rgb="FF0000FF"/>
      <x:name val="Aptos"/>
    </x:font>
    <x:font>
      <x:sz val="9"/>
      <x:color rgb="FF2E7D59"/>
      <x:name val="Aptos"/>
    </x:font>
    <x:font>
      <x:b/>
      <x:sz val="11"/>
      <x:color rgb="FF24123D"/>
      <x:name val="Carlito"/>
    </x:font>
    <x:font>
      <x:b/>
      <x:sz val="11"/>
      <x:color rgb="FFFFFFFF"/>
      <x:name val="Carlito"/>
    </x:font>
    <x:font>
      <x:b/>
      <x:sz val="9"/>
      <x:color rgb="FFB43C4C"/>
      <x:name val="Aptos"/>
    </x:font>
    <x:font>
      <x:b/>
      <x:sz val="13"/>
      <x:color rgb="FFFFFFFF"/>
      <x:name val="Carlito"/>
    </x:font>
    <x:font>
      <x:b/>
      <x:sz val="16"/>
      <x:color rgb="FFFFF6E5"/>
      <x:name val="Carlito"/>
    </x:font>
  </x:fonts>
  <x:fills count="9">
    <x:fill>
      <x:patternFill patternType="none"/>
    </x:fill>
    <x:fill>
      <x:patternFill patternType="gray125"/>
    </x:fill>
    <x:fill>
      <x:patternFill patternType="solid">
        <x:fgColor rgb="FF24123D"/>
      </x:patternFill>
    </x:fill>
    <x:fill>
      <x:patternFill patternType="solid">
        <x:fgColor rgb="FF3D235D"/>
      </x:patternFill>
    </x:fill>
    <x:fill>
      <x:patternFill patternType="solid">
        <x:fgColor rgb="FFEEE7F7"/>
      </x:patternFill>
    </x:fill>
    <x:fill>
      <x:patternFill patternType="solid">
        <x:fgColor rgb="FFFFF6E5"/>
      </x:patternFill>
    </x:fill>
    <x:fill>
      <x:patternFill patternType="solid">
        <x:fgColor rgb="FFDDF2E7"/>
      </x:patternFill>
    </x:fill>
    <x:fill>
      <x:patternFill patternType="solid">
        <x:fgColor rgb="FFFFE6E1"/>
      </x:patternFill>
    </x:fill>
    <x:fill>
      <x:patternFill patternType="solid">
        <x:fgColor rgb="FFA98AD4"/>
      </x:patternFill>
    </x:fill>
  </x:fills>
  <x:borders count="16">
    <x:border/>
    <x:border>
      <x:bottom style="thin">
        <x:color rgb="FFD8CDE5"/>
      </x:bottom>
    </x:border>
    <x:border>
      <x:top style="thin">
        <x:color rgb="FFD8CDE5"/>
      </x:top>
      <x:bottom style="thin">
        <x:color rgb="FFD8CDE5"/>
      </x:bottom>
    </x:border>
    <x:border>
      <x:top style="thin">
        <x:color rgb="FFD8CDE5"/>
      </x:top>
    </x:border>
    <x:border>
      <x:left style="medium">
        <x:color rgb="FFFF7D6E"/>
      </x:left>
      <x:top style="medium">
        <x:color rgb="FFFF7D6E"/>
      </x:top>
    </x:border>
    <x:border>
      <x:top style="medium">
        <x:color rgb="FFFF7D6E"/>
      </x:top>
    </x:border>
    <x:border>
      <x:right style="medium">
        <x:color rgb="FFFF7D6E"/>
      </x:right>
      <x:top style="medium">
        <x:color rgb="FFFF7D6E"/>
      </x:top>
    </x:border>
    <x:border>
      <x:left style="medium">
        <x:color rgb="FFFF7D6E"/>
      </x:left>
    </x:border>
    <x:border>
      <x:right style="medium">
        <x:color rgb="FFFF7D6E"/>
      </x:right>
    </x:border>
    <x:border>
      <x:left style="medium">
        <x:color rgb="FFFF7D6E"/>
      </x:left>
      <x:bottom style="medium">
        <x:color rgb="FFFF7D6E"/>
      </x:bottom>
    </x:border>
    <x:border>
      <x:bottom style="medium">
        <x:color rgb="FFFF7D6E"/>
      </x:bottom>
    </x:border>
    <x:border>
      <x:right style="medium">
        <x:color rgb="FFFF7D6E"/>
      </x:right>
      <x:bottom style="medium">
        <x:color rgb="FFFF7D6E"/>
      </x:bottom>
    </x:border>
    <x:border>
      <x:right style="thin">
        <x:color rgb="FFD8CDE5"/>
      </x:right>
    </x:border>
    <x:border>
      <x:left style="thin">
        <x:color rgb="FFD8CDE5"/>
      </x:left>
      <x:right style="thin">
        <x:color rgb="FFD8CDE5"/>
      </x:right>
    </x:border>
    <x:border>
      <x:left style="thin">
        <x:color rgb="FFD8CDE5"/>
      </x:left>
    </x:border>
    <x:border>
      <x:top style="double">
        <x:color rgb="FF24123D"/>
      </x:top>
    </x:border>
  </x:borders>
  <x:cellStyleXfs count="1">
    <x:xf numFmtId="0" fontId="0" fillId="0" borderId="0"/>
  </x:cellStyleXfs>
  <x:cellXfs count="19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3" borderId="0" xfId="0" applyNumberFormat="1" applyFont="1" applyFill="1" applyBorder="1"/>
    <x:xf numFmtId="0" fontId="3" fillId="3" borderId="0" xfId="0" applyNumberFormat="1" applyFont="1" applyFill="1" applyBorder="1" applyAlignment="1">
      <x:alignment horizontal="left"/>
    </x:xf>
    <x:xf numFmtId="0" fontId="3" fillId="3" borderId="0" xfId="0" applyNumberFormat="1" applyFont="1" applyFill="1" applyBorder="1" applyAlignment="1">
      <x:alignment horizontal="left" vertical="center"/>
    </x:xf>
    <x:xf numFmtId="0" fontId="4" fillId="0" borderId="0" xfId="0" applyNumberFormat="1" applyFont="1" applyFill="1" applyBorder="1"/>
    <x:xf numFmtId="0" fontId="4" fillId="0" borderId="1"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1" xfId="0" applyNumberFormat="1" applyFont="1" applyFill="1" applyBorder="1" applyAlignment="1">
      <x:alignment wrapText="1"/>
    </x:xf>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1"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4" borderId="1" xfId="0" applyNumberFormat="1" applyFont="1" applyFill="1" applyBorder="1" applyAlignment="1">
      <x:alignment vertical="top" wrapText="1"/>
    </x:xf>
    <x:xf numFmtId="0" fontId="4" fillId="4" borderId="2" xfId="0" applyNumberFormat="1" applyFont="1" applyFill="1" applyBorder="1" applyAlignment="1">
      <x:alignment vertical="top" wrapText="1"/>
    </x:xf>
    <x:xf numFmtId="0" fontId="4" fillId="4" borderId="3" xfId="0" applyNumberFormat="1" applyFont="1" applyFill="1" applyBorder="1" applyAlignment="1">
      <x:alignment vertical="top" wrapText="1"/>
    </x:xf>
    <x:xf numFmtId="0" fontId="5" fillId="4" borderId="1" xfId="0" applyNumberFormat="1" applyFont="1" applyFill="1" applyBorder="1" applyAlignment="1">
      <x:alignment vertical="top" wrapText="1"/>
    </x:xf>
    <x:xf numFmtId="0" fontId="5" fillId="4" borderId="2" xfId="0" applyNumberFormat="1" applyFont="1" applyFill="1" applyBorder="1" applyAlignment="1">
      <x:alignment vertical="top" wrapText="1"/>
    </x:xf>
    <x:xf numFmtId="0" fontId="5" fillId="4" borderId="3" xfId="0" applyNumberFormat="1" applyFont="1" applyFill="1" applyBorder="1" applyAlignment="1">
      <x:alignment vertical="top" wrapText="1"/>
    </x:xf>
    <x:xf numFmtId="200" fontId="4" fillId="0" borderId="2"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4" xfId="0" applyNumberFormat="1" applyFont="1" applyFill="1" applyBorder="1"/>
    <x:xf numFmtId="0" fontId="6" fillId="5" borderId="5" xfId="0" applyNumberFormat="1" applyFont="1" applyFill="1" applyBorder="1"/>
    <x:xf numFmtId="0" fontId="6" fillId="5" borderId="6" xfId="0" applyNumberFormat="1" applyFont="1" applyFill="1" applyBorder="1"/>
    <x:xf numFmtId="0" fontId="6" fillId="5" borderId="7" xfId="0" applyNumberFormat="1" applyFont="1" applyFill="1" applyBorder="1"/>
    <x:xf numFmtId="0" fontId="6" fillId="5" borderId="8" xfId="0" applyNumberFormat="1" applyFont="1" applyFill="1" applyBorder="1"/>
    <x:xf numFmtId="0" fontId="6" fillId="5" borderId="9" xfId="0" applyNumberFormat="1" applyFont="1" applyFill="1" applyBorder="1"/>
    <x:xf numFmtId="0" fontId="6" fillId="5" borderId="10" xfId="0" applyNumberFormat="1" applyFont="1" applyFill="1" applyBorder="1"/>
    <x:xf numFmtId="0" fontId="6" fillId="5" borderId="11" xfId="0" applyNumberFormat="1" applyFont="1" applyFill="1" applyBorder="1"/>
    <x:xf numFmtId="0" fontId="6" fillId="5" borderId="4" xfId="0" applyNumberFormat="1" applyFont="1" applyFill="1" applyBorder="1" applyAlignment="1">
      <x:alignment wrapText="1"/>
    </x:xf>
    <x:xf numFmtId="0" fontId="6" fillId="5" borderId="5" xfId="0" applyNumberFormat="1" applyFont="1" applyFill="1" applyBorder="1" applyAlignment="1">
      <x:alignment wrapText="1"/>
    </x:xf>
    <x:xf numFmtId="0" fontId="6" fillId="5" borderId="6" xfId="0" applyNumberFormat="1" applyFont="1" applyFill="1" applyBorder="1" applyAlignment="1">
      <x:alignment wrapText="1"/>
    </x:xf>
    <x:xf numFmtId="0" fontId="6" fillId="5" borderId="7" xfId="0" applyNumberFormat="1" applyFont="1" applyFill="1" applyBorder="1" applyAlignment="1">
      <x:alignment wrapText="1"/>
    </x:xf>
    <x:xf numFmtId="0" fontId="6" fillId="5" borderId="0" xfId="0" applyNumberFormat="1" applyFont="1" applyFill="1" applyBorder="1" applyAlignment="1">
      <x:alignment wrapText="1"/>
    </x:xf>
    <x:xf numFmtId="0" fontId="6" fillId="5" borderId="8" xfId="0" applyNumberFormat="1" applyFont="1" applyFill="1" applyBorder="1" applyAlignment="1">
      <x:alignment wrapText="1"/>
    </x:xf>
    <x:xf numFmtId="0" fontId="6" fillId="5" borderId="9" xfId="0" applyNumberFormat="1" applyFont="1" applyFill="1" applyBorder="1" applyAlignment="1">
      <x:alignment wrapText="1"/>
    </x:xf>
    <x:xf numFmtId="0" fontId="6" fillId="5" borderId="10" xfId="0" applyNumberFormat="1" applyFont="1" applyFill="1" applyBorder="1" applyAlignment="1">
      <x:alignment wrapText="1"/>
    </x:xf>
    <x:xf numFmtId="0" fontId="6" fillId="5" borderId="11" xfId="0" applyNumberFormat="1" applyFont="1" applyFill="1" applyBorder="1" applyAlignment="1">
      <x:alignment wrapText="1"/>
    </x:xf>
    <x:xf numFmtId="0" fontId="6" fillId="5" borderId="4" xfId="0" applyNumberFormat="1" applyFont="1" applyFill="1" applyBorder="1" applyAlignment="1">
      <x:alignment vertical="center" wrapText="1"/>
    </x:xf>
    <x:xf numFmtId="0" fontId="6" fillId="5" borderId="5" xfId="0" applyNumberFormat="1" applyFont="1" applyFill="1" applyBorder="1" applyAlignment="1">
      <x:alignment vertical="center" wrapText="1"/>
    </x:xf>
    <x:xf numFmtId="0" fontId="6" fillId="5" borderId="6" xfId="0" applyNumberFormat="1" applyFont="1" applyFill="1" applyBorder="1" applyAlignment="1">
      <x:alignment vertical="center" wrapText="1"/>
    </x:xf>
    <x:xf numFmtId="0" fontId="6" fillId="5" borderId="7" xfId="0" applyNumberFormat="1" applyFont="1" applyFill="1" applyBorder="1" applyAlignment="1">
      <x:alignment vertical="center" wrapText="1"/>
    </x:xf>
    <x:xf numFmtId="0" fontId="6" fillId="5" borderId="0" xfId="0" applyNumberFormat="1" applyFont="1" applyFill="1" applyBorder="1" applyAlignment="1">
      <x:alignment vertical="center" wrapText="1"/>
    </x:xf>
    <x:xf numFmtId="0" fontId="6" fillId="5" borderId="8" xfId="0" applyNumberFormat="1" applyFont="1" applyFill="1" applyBorder="1" applyAlignment="1">
      <x:alignment vertical="center" wrapText="1"/>
    </x:xf>
    <x:xf numFmtId="0" fontId="6" fillId="5" borderId="9" xfId="0" applyNumberFormat="1" applyFont="1" applyFill="1" applyBorder="1" applyAlignment="1">
      <x:alignment vertical="center" wrapText="1"/>
    </x:xf>
    <x:xf numFmtId="0" fontId="6" fillId="5" borderId="10" xfId="0" applyNumberFormat="1" applyFont="1" applyFill="1" applyBorder="1" applyAlignment="1">
      <x:alignment vertical="center" wrapText="1"/>
    </x:xf>
    <x:xf numFmtId="0" fontId="6" fillId="5" borderId="11" xfId="0" applyNumberFormat="1" applyFont="1" applyFill="1" applyBorder="1" applyAlignment="1">
      <x:alignment vertical="center" wrapText="1"/>
    </x:xf>
    <x:xf numFmtId="0" fontId="0" fillId="4"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horizontal="center"/>
    </x:xf>
    <x:xf numFmtId="0" fontId="7" fillId="4" borderId="0"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horizontal="center"/>
    </x:xf>
    <x:xf numFmtId="0" fontId="8" fillId="6" borderId="0" xfId="0" applyNumberFormat="1" applyFont="1" applyFill="1" applyBorder="1" applyAlignment="1">
      <x:alignment horizontal="center" vertical="center"/>
    </x:xf>
    <x:xf numFmtId="0" fontId="9" fillId="5" borderId="0" xfId="0" applyNumberFormat="1" applyFont="1" applyFill="1" applyBorder="1"/>
    <x:xf numFmtId="0" fontId="9" fillId="5" borderId="0" xfId="0" applyNumberFormat="1" applyFont="1" applyFill="1" applyBorder="1" applyAlignment="1">
      <x:alignment wrapText="1"/>
    </x:xf>
    <x:xf numFmtId="0" fontId="9" fillId="5" borderId="0" xfId="0" applyNumberFormat="1" applyFont="1" applyFill="1" applyBorder="1" applyAlignment="1">
      <x:alignment vertical="center" wrapText="1"/>
    </x:xf>
    <x:xf numFmtId="0" fontId="10" fillId="0" borderId="1" xfId="0" applyNumberFormat="1" applyFont="1" applyFill="1" applyBorder="1" applyAlignment="1">
      <x:alignment vertical="top" wrapText="1"/>
    </x:xf>
    <x:xf numFmtId="0" fontId="11" fillId="0" borderId="1" xfId="0" applyNumberFormat="1" applyFont="1" applyFill="1" applyBorder="1" applyAlignment="1">
      <x:alignment vertical="top" wrapText="1"/>
    </x:xf>
    <x:xf numFmtId="0" fontId="12" fillId="0" borderId="1"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13" fillId="7" borderId="1" xfId="0" applyNumberFormat="1" applyFont="1" applyFill="1" applyBorder="1" applyAlignment="1">
      <x:alignment vertical="top" wrapText="1"/>
    </x:xf>
    <x:xf numFmtId="0" fontId="0" fillId="8" borderId="0" xfId="0" applyNumberFormat="1" applyFont="1" applyFill="1" applyBorder="1"/>
    <x:xf numFmtId="0" fontId="5" fillId="8" borderId="0" xfId="0" applyNumberFormat="1" applyFont="1" applyFill="1" applyBorder="1"/>
    <x:xf numFmtId="0" fontId="5" fillId="8" borderId="12" xfId="0" applyNumberFormat="1" applyFont="1" applyFill="1" applyBorder="1"/>
    <x:xf numFmtId="0" fontId="5" fillId="8" borderId="13" xfId="0" applyNumberFormat="1" applyFont="1" applyFill="1" applyBorder="1"/>
    <x:xf numFmtId="0" fontId="5" fillId="8" borderId="14" xfId="0" applyNumberFormat="1" applyFont="1" applyFill="1" applyBorder="1"/>
    <x:xf numFmtId="0" fontId="5" fillId="8" borderId="12" xfId="0" applyNumberFormat="1" applyFont="1" applyFill="1" applyBorder="1" applyAlignment="1">
      <x:alignment wrapText="1"/>
    </x:xf>
    <x:xf numFmtId="0" fontId="5" fillId="8" borderId="13" xfId="0" applyNumberFormat="1" applyFont="1" applyFill="1" applyBorder="1" applyAlignment="1">
      <x:alignment wrapText="1"/>
    </x:xf>
    <x:xf numFmtId="0" fontId="5" fillId="8" borderId="14" xfId="0" applyNumberFormat="1" applyFont="1" applyFill="1" applyBorder="1" applyAlignment="1">
      <x:alignment wrapText="1"/>
    </x:xf>
    <x:xf numFmtId="0" fontId="5" fillId="8" borderId="12" xfId="0" applyNumberFormat="1" applyFont="1" applyFill="1" applyBorder="1" applyAlignment="1">
      <x:alignment vertical="center" wrapText="1"/>
    </x:xf>
    <x:xf numFmtId="0" fontId="5" fillId="8" borderId="13" xfId="0" applyNumberFormat="1" applyFont="1" applyFill="1" applyBorder="1" applyAlignment="1">
      <x:alignment vertical="center" wrapText="1"/>
    </x:xf>
    <x:xf numFmtId="0" fontId="5" fillId="8" borderId="14" xfId="0" applyNumberFormat="1" applyFont="1" applyFill="1" applyBorder="1" applyAlignment="1">
      <x:alignment vertical="center" wrapText="1"/>
    </x:xf>
    <x:xf numFmtId="0" fontId="14" fillId="0" borderId="1" xfId="0" applyNumberFormat="1" applyFont="1" applyFill="1" applyBorder="1" applyAlignment="1">
      <x:alignment vertical="top" wrapText="1"/>
    </x:xf>
    <x:xf numFmtId="0" fontId="14" fillId="0" borderId="2" xfId="0" applyNumberFormat="1" applyFont="1" applyFill="1" applyBorder="1" applyAlignment="1">
      <x:alignment vertical="top" wrapText="1"/>
    </x:xf>
    <x:xf numFmtId="0" fontId="14" fillId="0" borderId="3" xfId="0" applyNumberFormat="1" applyFont="1" applyFill="1" applyBorder="1" applyAlignment="1">
      <x:alignment vertical="top" wrapText="1"/>
    </x:xf>
    <x:xf numFmtId="200" fontId="14" fillId="0" borderId="2" xfId="0" applyNumberFormat="1" applyFont="1" applyFill="1" applyBorder="1" applyAlignment="1">
      <x:alignment vertical="top" wrapText="1"/>
    </x:xf>
    <x:xf numFmtId="201" fontId="14" fillId="0" borderId="2" xfId="0" applyNumberFormat="1" applyFont="1" applyFill="1" applyBorder="1" applyAlignment="1">
      <x:alignment vertical="top" wrapText="1"/>
    </x:xf>
    <x:xf numFmtId="202" fontId="14" fillId="0" borderId="2" xfId="0" applyNumberFormat="1" applyFont="1" applyFill="1" applyBorder="1" applyAlignment="1">
      <x:alignment vertical="top" wrapText="1"/>
    </x:xf>
    <x:xf numFmtId="203" fontId="14" fillId="0" borderId="3" xfId="0" applyNumberFormat="1" applyFont="1" applyFill="1" applyBorder="1" applyAlignment="1">
      <x:alignment vertical="top" wrapText="1"/>
    </x:xf>
    <x:xf numFmtId="204" fontId="14" fillId="0" borderId="1" xfId="0" applyNumberFormat="1" applyFont="1" applyFill="1" applyBorder="1" applyAlignment="1">
      <x:alignment vertical="top" wrapText="1"/>
    </x:xf>
    <x:xf numFmtId="204" fontId="14" fillId="0" borderId="2" xfId="0" applyNumberFormat="1" applyFont="1" applyFill="1" applyBorder="1" applyAlignment="1">
      <x:alignment vertical="top" wrapText="1"/>
    </x:xf>
    <x:xf numFmtId="204" fontId="14" fillId="0" borderId="3" xfId="0" applyNumberFormat="1" applyFont="1" applyFill="1" applyBorder="1" applyAlignment="1">
      <x:alignment vertical="top" wrapText="1"/>
    </x:xf>
    <x:xf numFmtId="205" fontId="14" fillId="0" borderId="1" xfId="0" applyNumberFormat="1" applyFont="1" applyFill="1" applyBorder="1" applyAlignment="1">
      <x:alignment vertical="top" wrapText="1"/>
    </x:xf>
    <x:xf numFmtId="205" fontId="14" fillId="0" borderId="2" xfId="0" applyNumberFormat="1" applyFont="1" applyFill="1" applyBorder="1" applyAlignment="1">
      <x:alignment vertical="top" wrapText="1"/>
    </x:xf>
    <x:xf numFmtId="205" fontId="14" fillId="0" borderId="3" xfId="0" applyNumberFormat="1" applyFont="1" applyFill="1" applyBorder="1" applyAlignment="1">
      <x:alignment vertical="top" wrapText="1"/>
    </x:xf>
    <x:xf numFmtId="206" fontId="14" fillId="0" borderId="1" xfId="0" applyNumberFormat="1" applyFont="1" applyFill="1" applyBorder="1" applyAlignment="1">
      <x:alignment vertical="top" wrapText="1"/>
    </x:xf>
    <x:xf numFmtId="206" fontId="14" fillId="0" borderId="2" xfId="0" applyNumberFormat="1" applyFont="1" applyFill="1" applyBorder="1" applyAlignment="1">
      <x:alignment vertical="top" wrapText="1"/>
    </x:xf>
    <x:xf numFmtId="206" fontId="14" fillId="0" borderId="3" xfId="0" applyNumberFormat="1" applyFont="1" applyFill="1" applyBorder="1" applyAlignment="1">
      <x:alignment vertical="top" wrapText="1"/>
    </x:xf>
    <x:xf numFmtId="0" fontId="15" fillId="0" borderId="1" xfId="0" applyNumberFormat="1" applyFont="1" applyFill="1" applyBorder="1" applyAlignment="1">
      <x:alignment vertical="top" wrapText="1"/>
    </x:xf>
    <x:xf numFmtId="0" fontId="15" fillId="0" borderId="2" xfId="0" applyNumberFormat="1" applyFont="1" applyFill="1" applyBorder="1" applyAlignment="1">
      <x:alignment vertical="top" wrapText="1"/>
    </x:xf>
    <x:xf numFmtId="0" fontId="15" fillId="0" borderId="3" xfId="0" applyNumberFormat="1" applyFont="1" applyFill="1" applyBorder="1" applyAlignment="1">
      <x:alignment vertical="top" wrapText="1"/>
    </x:xf>
    <x:xf numFmtId="201" fontId="15" fillId="0" borderId="1" xfId="0" applyNumberFormat="1" applyFont="1" applyFill="1" applyBorder="1" applyAlignment="1">
      <x:alignment vertical="top" wrapText="1"/>
    </x:xf>
    <x:xf numFmtId="201" fontId="15" fillId="0" borderId="2" xfId="0" applyNumberFormat="1" applyFont="1" applyFill="1" applyBorder="1" applyAlignment="1">
      <x:alignment vertical="top" wrapText="1"/>
    </x:xf>
    <x:xf numFmtId="204" fontId="15" fillId="0" borderId="2" xfId="0" applyNumberFormat="1" applyFont="1" applyFill="1" applyBorder="1" applyAlignment="1">
      <x:alignment vertical="top" wrapText="1"/>
    </x:xf>
    <x:xf numFmtId="205" fontId="15" fillId="0" borderId="2" xfId="0" applyNumberFormat="1" applyFont="1" applyFill="1" applyBorder="1" applyAlignment="1">
      <x:alignment vertical="top" wrapText="1"/>
    </x:xf>
    <x:xf numFmtId="206" fontId="15" fillId="0" borderId="2" xfId="0" applyNumberFormat="1" applyFont="1" applyFill="1" applyBorder="1" applyAlignment="1">
      <x:alignment vertical="top" wrapText="1"/>
    </x:xf>
    <x:xf numFmtId="202" fontId="15" fillId="0" borderId="2" xfId="0" applyNumberFormat="1" applyFont="1" applyFill="1" applyBorder="1" applyAlignment="1">
      <x:alignment vertical="top" wrapText="1"/>
    </x:xf>
    <x:xf numFmtId="203" fontId="15" fillId="0" borderId="3" xfId="0" applyNumberFormat="1" applyFont="1" applyFill="1" applyBorder="1" applyAlignment="1">
      <x:alignment vertical="top" wrapText="1"/>
    </x:xf>
    <x:xf numFmtId="205" fontId="15" fillId="0" borderId="1" xfId="0" applyNumberFormat="1" applyFont="1" applyFill="1" applyBorder="1" applyAlignment="1">
      <x:alignment vertical="top" wrapText="1"/>
    </x:xf>
    <x:xf numFmtId="207" fontId="15" fillId="0" borderId="2" xfId="0" applyNumberFormat="1" applyFont="1" applyFill="1" applyBorder="1" applyAlignment="1">
      <x:alignment vertical="top" wrapText="1"/>
    </x:xf>
    <x:xf numFmtId="208" fontId="15" fillId="0" borderId="2" xfId="0" applyNumberFormat="1" applyFont="1" applyFill="1" applyBorder="1" applyAlignment="1">
      <x:alignment vertical="top" wrapText="1"/>
    </x:xf>
    <x:xf numFmtId="206" fontId="15" fillId="0" borderId="3" xfId="0" applyNumberFormat="1" applyFont="1" applyFill="1" applyBorder="1" applyAlignment="1">
      <x:alignment vertical="top" wrapText="1"/>
    </x:xf>
    <x:xf numFmtId="204" fontId="15" fillId="0" borderId="1" xfId="0" applyNumberFormat="1" applyFont="1" applyFill="1" applyBorder="1" applyAlignment="1">
      <x:alignment vertical="top" wrapText="1"/>
    </x:xf>
    <x:xf numFmtId="204" fontId="15" fillId="0" borderId="3" xfId="0" applyNumberFormat="1" applyFont="1" applyFill="1" applyBorder="1" applyAlignment="1">
      <x:alignment vertical="top" wrapText="1"/>
    </x:xf>
    <x:xf numFmtId="205" fontId="15" fillId="0" borderId="3" xfId="0" applyNumberFormat="1" applyFont="1" applyFill="1" applyBorder="1" applyAlignment="1">
      <x:alignment vertical="top" wrapText="1"/>
    </x:xf>
    <x:xf numFmtId="206" fontId="15" fillId="0" borderId="1" xfId="0" applyNumberFormat="1" applyFont="1" applyFill="1" applyBorder="1" applyAlignment="1">
      <x:alignment vertical="top" wrapText="1"/>
    </x:xf>
    <x:xf numFmtId="0" fontId="11" fillId="0" borderId="2" xfId="0" applyNumberFormat="1" applyFont="1" applyFill="1" applyBorder="1" applyAlignment="1">
      <x:alignment vertical="top" wrapText="1"/>
    </x:xf>
    <x:xf numFmtId="0" fontId="11" fillId="0" borderId="3" xfId="0" applyNumberFormat="1" applyFont="1" applyFill="1" applyBorder="1" applyAlignment="1">
      <x:alignment vertical="top" wrapText="1"/>
    </x:xf>
    <x:xf numFmtId="205" fontId="11" fillId="0" borderId="1" xfId="0" applyNumberFormat="1" applyFont="1" applyFill="1" applyBorder="1" applyAlignment="1">
      <x:alignment vertical="top" wrapText="1"/>
    </x:xf>
    <x:xf numFmtId="206" fontId="11" fillId="0" borderId="2" xfId="0" applyNumberFormat="1" applyFont="1" applyFill="1" applyBorder="1" applyAlignment="1">
      <x:alignment vertical="top" wrapText="1"/>
    </x:xf>
    <x:xf numFmtId="204" fontId="11" fillId="0" borderId="3" xfId="0" applyNumberFormat="1" applyFont="1" applyFill="1" applyBorder="1" applyAlignment="1">
      <x:alignment vertical="top" wrapText="1"/>
    </x:xf>
    <x:xf numFmtId="0" fontId="0" fillId="7" borderId="0" xfId="0" applyNumberFormat="1" applyFont="1" applyFill="1" applyBorder="1"/>
    <x:xf numFmtId="0" fontId="16" fillId="7" borderId="0" xfId="0" applyNumberFormat="1" applyFont="1" applyFill="1" applyBorder="1"/>
    <x:xf numFmtId="0" fontId="16" fillId="7" borderId="4" xfId="0" applyNumberFormat="1" applyFont="1" applyFill="1" applyBorder="1"/>
    <x:xf numFmtId="0" fontId="16" fillId="7" borderId="5" xfId="0" applyNumberFormat="1" applyFont="1" applyFill="1" applyBorder="1"/>
    <x:xf numFmtId="0" fontId="16" fillId="7" borderId="6" xfId="0" applyNumberFormat="1" applyFont="1" applyFill="1" applyBorder="1"/>
    <x:xf numFmtId="0" fontId="16" fillId="7" borderId="9" xfId="0" applyNumberFormat="1" applyFont="1" applyFill="1" applyBorder="1"/>
    <x:xf numFmtId="0" fontId="16" fillId="7" borderId="10" xfId="0" applyNumberFormat="1" applyFont="1" applyFill="1" applyBorder="1"/>
    <x:xf numFmtId="0" fontId="16" fillId="7" borderId="11" xfId="0" applyNumberFormat="1" applyFont="1" applyFill="1" applyBorder="1"/>
    <x:xf numFmtId="0" fontId="16" fillId="7" borderId="4" xfId="0" applyNumberFormat="1" applyFont="1" applyFill="1" applyBorder="1" applyAlignment="1">
      <x:alignment wrapText="1"/>
    </x:xf>
    <x:xf numFmtId="0" fontId="16" fillId="7" borderId="5" xfId="0" applyNumberFormat="1" applyFont="1" applyFill="1" applyBorder="1" applyAlignment="1">
      <x:alignment wrapText="1"/>
    </x:xf>
    <x:xf numFmtId="0" fontId="16" fillId="7" borderId="6" xfId="0" applyNumberFormat="1" applyFont="1" applyFill="1" applyBorder="1" applyAlignment="1">
      <x:alignment wrapText="1"/>
    </x:xf>
    <x:xf numFmtId="0" fontId="16" fillId="7" borderId="9" xfId="0" applyNumberFormat="1" applyFont="1" applyFill="1" applyBorder="1" applyAlignment="1">
      <x:alignment wrapText="1"/>
    </x:xf>
    <x:xf numFmtId="0" fontId="16" fillId="7" borderId="10" xfId="0" applyNumberFormat="1" applyFont="1" applyFill="1" applyBorder="1" applyAlignment="1">
      <x:alignment wrapText="1"/>
    </x:xf>
    <x:xf numFmtId="0" fontId="16" fillId="7" borderId="11" xfId="0" applyNumberFormat="1" applyFont="1" applyFill="1" applyBorder="1" applyAlignment="1">
      <x:alignment wrapText="1"/>
    </x:xf>
    <x:xf numFmtId="0" fontId="16" fillId="7" borderId="4" xfId="0" applyNumberFormat="1" applyFont="1" applyFill="1" applyBorder="1" applyAlignment="1">
      <x:alignment vertical="center" wrapText="1"/>
    </x:xf>
    <x:xf numFmtId="0" fontId="16" fillId="7" borderId="5" xfId="0" applyNumberFormat="1" applyFont="1" applyFill="1" applyBorder="1" applyAlignment="1">
      <x:alignment vertical="center" wrapText="1"/>
    </x:xf>
    <x:xf numFmtId="0" fontId="16" fillId="7" borderId="6" xfId="0" applyNumberFormat="1" applyFont="1" applyFill="1" applyBorder="1" applyAlignment="1">
      <x:alignment vertical="center" wrapText="1"/>
    </x:xf>
    <x:xf numFmtId="0" fontId="16" fillId="7" borderId="9" xfId="0" applyNumberFormat="1" applyFont="1" applyFill="1" applyBorder="1" applyAlignment="1">
      <x:alignment vertical="center" wrapText="1"/>
    </x:xf>
    <x:xf numFmtId="0" fontId="16" fillId="7" borderId="10" xfId="0" applyNumberFormat="1" applyFont="1" applyFill="1" applyBorder="1" applyAlignment="1">
      <x:alignment vertical="center" wrapText="1"/>
    </x:xf>
    <x:xf numFmtId="0" fontId="16" fillId="7" borderId="11" xfId="0" applyNumberFormat="1" applyFont="1" applyFill="1" applyBorder="1" applyAlignment="1">
      <x:alignment vertical="center" wrapText="1"/>
    </x:xf>
    <x:xf numFmtId="0" fontId="4" fillId="5" borderId="1" xfId="0" applyNumberFormat="1" applyFont="1" applyFill="1" applyBorder="1" applyAlignment="1">
      <x:alignment vertical="top" wrapText="1"/>
    </x:xf>
    <x:xf numFmtId="0" fontId="4" fillId="5" borderId="2" xfId="0" applyNumberFormat="1" applyFont="1" applyFill="1" applyBorder="1" applyAlignment="1">
      <x:alignment vertical="top" wrapText="1"/>
    </x:xf>
    <x:xf numFmtId="0" fontId="4" fillId="5" borderId="3" xfId="0" applyNumberFormat="1" applyFont="1" applyFill="1" applyBorder="1" applyAlignment="1">
      <x:alignment vertical="top" wrapText="1"/>
    </x:xf>
    <x:xf numFmtId="0" fontId="14" fillId="5" borderId="1" xfId="0" applyNumberFormat="1" applyFont="1" applyFill="1" applyBorder="1" applyAlignment="1">
      <x:alignment vertical="top" wrapText="1"/>
    </x:xf>
    <x:xf numFmtId="0" fontId="14" fillId="5" borderId="2" xfId="0" applyNumberFormat="1" applyFont="1" applyFill="1" applyBorder="1" applyAlignment="1">
      <x:alignment vertical="top" wrapText="1"/>
    </x:xf>
    <x:xf numFmtId="0" fontId="14" fillId="5" borderId="3" xfId="0" applyNumberFormat="1" applyFont="1" applyFill="1" applyBorder="1" applyAlignment="1">
      <x:alignment vertical="top" wrapText="1"/>
    </x:xf>
    <x:xf numFmtId="203" fontId="14" fillId="5" borderId="1" xfId="0" applyNumberFormat="1" applyFont="1" applyFill="1" applyBorder="1" applyAlignment="1">
      <x:alignment vertical="top" wrapText="1"/>
    </x:xf>
    <x:xf numFmtId="203" fontId="14" fillId="5" borderId="2" xfId="0" applyNumberFormat="1" applyFont="1" applyFill="1" applyBorder="1" applyAlignment="1">
      <x:alignment vertical="top" wrapText="1"/>
    </x:xf>
    <x:xf numFmtId="203" fontId="14" fillId="5" borderId="3" xfId="0" applyNumberFormat="1" applyFont="1" applyFill="1" applyBorder="1" applyAlignment="1">
      <x:alignment vertical="top" wrapText="1"/>
    </x:xf>
    <x:xf numFmtId="204" fontId="4" fillId="0" borderId="1" xfId="0" applyNumberFormat="1" applyFont="1" applyFill="1" applyBorder="1" applyAlignment="1">
      <x:alignment vertical="top" wrapText="1"/>
    </x:xf>
    <x:xf numFmtId="204" fontId="4" fillId="0" borderId="2" xfId="0" applyNumberFormat="1" applyFont="1" applyFill="1" applyBorder="1" applyAlignment="1">
      <x:alignment vertical="top" wrapText="1"/>
    </x:xf>
    <x:xf numFmtId="204" fontId="4" fillId="0" borderId="3" xfId="0" applyNumberFormat="1" applyFont="1" applyFill="1" applyBorder="1" applyAlignment="1">
      <x:alignment vertical="top" wrapText="1"/>
    </x:xf>
    <x:xf numFmtId="0" fontId="17" fillId="3" borderId="0" xfId="0" applyNumberFormat="1" applyFont="1" applyFill="1" applyBorder="1"/>
    <x:xf numFmtId="0" fontId="17" fillId="3" borderId="15" xfId="0" applyNumberFormat="1" applyFont="1" applyFill="1" applyBorder="1"/>
    <x:xf numFmtId="204" fontId="17" fillId="3" borderId="15" xfId="0" applyNumberFormat="1" applyFont="1" applyFill="1" applyBorder="1"/>
    <x:xf numFmtId="0" fontId="4" fillId="7" borderId="2" xfId="0" applyNumberFormat="1" applyFont="1" applyFill="1" applyBorder="1" applyAlignment="1">
      <x:alignment vertical="top" wrapText="1"/>
    </x:xf>
    <x:xf numFmtId="0" fontId="4" fillId="7" borderId="3" xfId="0" applyNumberFormat="1" applyFont="1" applyFill="1" applyBorder="1" applyAlignment="1">
      <x:alignment vertical="top" wrapText="1"/>
    </x:xf>
    <x:xf numFmtId="0" fontId="18" fillId="7" borderId="1" xfId="0" applyNumberFormat="1" applyFont="1" applyFill="1" applyBorder="1" applyAlignment="1">
      <x:alignment vertical="top" wrapText="1"/>
    </x:xf>
    <x:xf numFmtId="0" fontId="18" fillId="7" borderId="2" xfId="0" applyNumberFormat="1" applyFont="1" applyFill="1" applyBorder="1" applyAlignment="1">
      <x:alignment vertical="top" wrapText="1"/>
    </x:xf>
    <x:xf numFmtId="0" fontId="18" fillId="7" borderId="3" xfId="0" applyNumberFormat="1" applyFont="1" applyFill="1" applyBorder="1" applyAlignment="1">
      <x:alignment vertical="top" wrapText="1"/>
    </x:xf>
    <x:xf numFmtId="0" fontId="18" fillId="7" borderId="1" xfId="0" applyNumberFormat="1" applyFont="1" applyFill="1" applyBorder="1" applyAlignment="1">
      <x:alignment horizontal="center" vertical="top" wrapText="1"/>
    </x:xf>
    <x:xf numFmtId="0" fontId="18" fillId="7" borderId="2" xfId="0" applyNumberFormat="1" applyFont="1" applyFill="1" applyBorder="1" applyAlignment="1">
      <x:alignment horizontal="center" vertical="top" wrapText="1"/>
    </x:xf>
    <x:xf numFmtId="0" fontId="18" fillId="7" borderId="3" xfId="0" applyNumberFormat="1" applyFont="1" applyFill="1" applyBorder="1" applyAlignment="1">
      <x:alignment horizontal="center" vertical="top" wrapText="1"/>
    </x:xf>
    <x:xf numFmtId="0" fontId="5" fillId="5" borderId="1" xfId="0" applyNumberFormat="1" applyFont="1" applyFill="1" applyBorder="1" applyAlignment="1">
      <x:alignment vertical="top" wrapText="1"/>
    </x:xf>
    <x:xf numFmtId="0" fontId="5" fillId="5" borderId="2" xfId="0" applyNumberFormat="1" applyFont="1" applyFill="1" applyBorder="1" applyAlignment="1">
      <x:alignment vertical="top" wrapText="1"/>
    </x:xf>
    <x:xf numFmtId="0" fontId="5" fillId="5" borderId="3" xfId="0" applyNumberFormat="1" applyFont="1" applyFill="1" applyBorder="1" applyAlignment="1">
      <x:alignment vertical="top" wrapText="1"/>
    </x:xf>
    <x:xf numFmtId="0" fontId="5" fillId="5" borderId="1" xfId="0" applyNumberFormat="1" applyFont="1" applyFill="1" applyBorder="1" applyAlignment="1">
      <x:alignment horizontal="center" vertical="top" wrapText="1"/>
    </x:xf>
    <x:xf numFmtId="0" fontId="5" fillId="5" borderId="2" xfId="0" applyNumberFormat="1" applyFont="1" applyFill="1" applyBorder="1" applyAlignment="1">
      <x:alignment horizontal="center" vertical="top" wrapText="1"/>
    </x:xf>
    <x:xf numFmtId="0" fontId="5" fillId="5" borderId="3" xfId="0" applyNumberFormat="1" applyFont="1" applyFill="1" applyBorder="1" applyAlignment="1">
      <x:alignment horizontal="center" vertical="top" wrapText="1"/>
    </x:xf>
    <x:xf numFmtId="0" fontId="19" fillId="3" borderId="0" xfId="0" applyNumberFormat="1" applyFont="1" applyFill="1" applyBorder="1"/>
    <x:xf numFmtId="0" fontId="19" fillId="3" borderId="0" xfId="0" applyNumberFormat="1" applyFont="1" applyFill="1" applyBorder="1" applyAlignment="1">
      <x:alignment horizontal="center"/>
    </x:xf>
    <x:xf numFmtId="0" fontId="20" fillId="3" borderId="0" xfId="0" applyNumberFormat="1" applyFont="1" applyFill="1" applyBorder="1" applyAlignment="1">
      <x:alignment horizontal="center"/>
    </x:xf>
    <x:xf numFmtId="209" fontId="15" fillId="0" borderId="1" xfId="0" applyNumberFormat="1" applyFont="1" applyFill="1" applyBorder="1" applyAlignment="1">
      <x:alignment vertical="top" wrapText="1"/>
    </x:xf>
    <x:xf numFmtId="209" fontId="15" fillId="0" borderId="2" xfId="0" applyNumberFormat="1" applyFont="1" applyFill="1" applyBorder="1" applyAlignment="1">
      <x:alignment vertical="top" wrapText="1"/>
    </x:xf>
    <x:xf numFmtId="209" fontId="15" fillId="0" borderId="3" xfId="0" applyNumberFormat="1" applyFont="1" applyFill="1" applyBorder="1" applyAlignment="1">
      <x:alignment vertical="top" wrapText="1"/>
    </x:xf>
    <x:xf numFmtId="0" fontId="1" fillId="2" borderId="0" xfId="0" applyNumberFormat="1" applyFont="1" applyFill="1" applyBorder="1" applyAlignment="1">
      <x:alignment horizontal="left" vertical="top" wrapText="1"/>
    </x:xf>
    <x:xf numFmtId="0" fontId="2" fillId="3" borderId="0" xfId="0" applyNumberFormat="1" applyFont="1" applyFill="1" applyBorder="1" applyAlignment="1">
      <x:alignment vertical="top" wrapText="1"/>
    </x:xf>
    <x:xf numFmtId="0" fontId="0" fillId="0" borderId="0" xfId="0" applyNumberFormat="1" applyFont="1" applyFill="1" applyBorder="1" applyAlignment="1">
      <x:alignment vertical="top"/>
    </x:xf>
    <x:xf numFmtId="0" fontId="3" fillId="3" borderId="0" xfId="0" applyNumberFormat="1" applyFont="1" applyFill="1" applyBorder="1" applyAlignment="1">
      <x:alignment horizontal="left" vertical="top"/>
    </x:xf>
    <x:xf numFmtId="0" fontId="5" fillId="8" borderId="12" xfId="0" applyNumberFormat="1" applyFont="1" applyFill="1" applyBorder="1" applyAlignment="1">
      <x:alignment vertical="top" wrapText="1"/>
    </x:xf>
    <x:xf numFmtId="0" fontId="5" fillId="8" borderId="13" xfId="0" applyNumberFormat="1" applyFont="1" applyFill="1" applyBorder="1" applyAlignment="1">
      <x:alignment vertical="top" wrapText="1"/>
    </x:xf>
    <x:xf numFmtId="0" fontId="5" fillId="8" borderId="14" xfId="0" applyNumberFormat="1" applyFont="1" applyFill="1" applyBorder="1" applyAlignment="1">
      <x:alignment vertical="top" wrapText="1"/>
    </x:xf>
    <x:xf numFmtId="0" fontId="16" fillId="7" borderId="4" xfId="0" applyNumberFormat="1" applyFont="1" applyFill="1" applyBorder="1" applyAlignment="1">
      <x:alignment vertical="top" wrapText="1"/>
    </x:xf>
    <x:xf numFmtId="0" fontId="16" fillId="7" borderId="5" xfId="0" applyNumberFormat="1" applyFont="1" applyFill="1" applyBorder="1" applyAlignment="1">
      <x:alignment vertical="top" wrapText="1"/>
    </x:xf>
    <x:xf numFmtId="0" fontId="16" fillId="7" borderId="6" xfId="0" applyNumberFormat="1" applyFont="1" applyFill="1" applyBorder="1" applyAlignment="1">
      <x:alignment vertical="top" wrapText="1"/>
    </x:xf>
    <x:xf numFmtId="0" fontId="16" fillId="7" borderId="9" xfId="0" applyNumberFormat="1" applyFont="1" applyFill="1" applyBorder="1" applyAlignment="1">
      <x:alignment vertical="top" wrapText="1"/>
    </x:xf>
    <x:xf numFmtId="0" fontId="16" fillId="7" borderId="10" xfId="0" applyNumberFormat="1" applyFont="1" applyFill="1" applyBorder="1" applyAlignment="1">
      <x:alignment vertical="top" wrapText="1"/>
    </x:xf>
    <x:xf numFmtId="0" fontId="16" fillId="7" borderId="11" xfId="0" applyNumberFormat="1" applyFont="1" applyFill="1" applyBorder="1" applyAlignment="1">
      <x:alignment vertical="top" wrapText="1"/>
    </x:xf>
    <x:xf numFmtId="0" fontId="9" fillId="5" borderId="0" xfId="0" applyNumberFormat="1" applyFont="1" applyFill="1" applyBorder="1" applyAlignment="1">
      <x:alignment vertical="top" wrapText="1"/>
    </x:xf>
    <x:xf numFmtId="0" fontId="17" fillId="3" borderId="15" xfId="0" applyNumberFormat="1" applyFont="1" applyFill="1" applyBorder="1" applyAlignment="1">
      <x:alignment vertical="top"/>
    </x:xf>
    <x:xf numFmtId="204" fontId="17" fillId="3" borderId="15" xfId="0" applyNumberFormat="1" applyFont="1" applyFill="1" applyBorder="1" applyAlignment="1">
      <x:alignment vertical="top"/>
    </x:xf>
    <x:xf numFmtId="0" fontId="19" fillId="3" borderId="0" xfId="0" applyNumberFormat="1" applyFont="1" applyFill="1" applyBorder="1" applyAlignment="1">
      <x:alignment horizontal="center" vertical="top"/>
    </x:xf>
    <x:xf numFmtId="0" fontId="20" fillId="3" borderId="0" xfId="0" applyNumberFormat="1" applyFont="1" applyFill="1" applyBorder="1" applyAlignment="1">
      <x:alignment horizontal="center" vertical="top"/>
    </x:xf>
  </x:cellXfs>
  <x:cellStyles count="1">
    <x:cellStyle name="Normal" xfId="0"/>
  </x:cellStyles>
  <x:dxfs count="4">
    <x:dxf>
      <x:font>
        <x:b/>
        <x:color rgb="FF2E7D59"/>
      </x:font>
      <x:fill>
        <x:patternFill patternType="solid">
          <x:bgColor rgb="FFDDF2E7"/>
        </x:patternFill>
      </x:fill>
    </x:dxf>
    <x:dxf>
      <x:font>
        <x:b/>
        <x:color rgb="FFB43C4C"/>
      </x:font>
      <x:fill>
        <x:patternFill patternType="solid">
          <x:bgColor rgb="FFF9DDE1"/>
        </x:patternFill>
      </x:fill>
    </x:dxf>
    <x:dxf>
      <x:font>
        <x:b/>
        <x:color rgb="FF2E7D59"/>
      </x:font>
      <x:fill>
        <x:patternFill patternType="solid">
          <x:bgColor rgb="FFDDF2E7"/>
        </x:patternFill>
      </x:fill>
    </x:dxf>
    <x:dxf>
      <x:font>
        <x:b/>
        <x:color rgb="FFB43C4C"/>
      </x:font>
      <x:fill>
        <x:patternFill patternType="solid">
          <x:bgColor rgb="FFF9DDE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d50f2579d55448f" /><Relationship Type="http://schemas.openxmlformats.org/officeDocument/2006/relationships/theme" Target="/xl/theme/theme1.xml" Id="Rbc83ef55f2d94654" /><Relationship Type="http://schemas.openxmlformats.org/officeDocument/2006/relationships/sharedStrings" Target="/xl/sharedStrings.xml" Id="R32d3fb1d870b47ab" /><Relationship Type="http://schemas.openxmlformats.org/officeDocument/2006/relationships/worksheet" Target="/xl/worksheets/sheet1.xml" Id="R383d991f78684c69" /><Relationship Type="http://schemas.openxmlformats.org/officeDocument/2006/relationships/worksheet" Target="/xl/worksheets/sheet2.xml" Id="R2377a6ee999a4f44" /><Relationship Type="http://schemas.openxmlformats.org/officeDocument/2006/relationships/worksheet" Target="/xl/worksheets/sheet3.xml" Id="Rff6c0f82430147c6" /><Relationship Type="http://schemas.openxmlformats.org/officeDocument/2006/relationships/worksheet" Target="/xl/worksheets/sheet4.xml" Id="R9a9b0bcca5b148dc" /><Relationship Type="http://schemas.openxmlformats.org/officeDocument/2006/relationships/worksheet" Target="/xl/worksheets/sheet5.xml" Id="R03f9a28da8d8451a" /><Relationship Type="http://schemas.openxmlformats.org/officeDocument/2006/relationships/worksheet" Target="/xl/worksheets/sheet6.xml" Id="R073b7c54281941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5" t="str">
        <x:v>Finance AI Evaluation Pack — Lilambd Sample Project</x:v>
      </x:c>
      <x:c r="B1" s="5" t="str">
        <x:v>Finance AI Evaluation Pack — Lilambd Sample Project</x:v>
      </x:c>
      <x:c r="C1" s="5" t="str">
        <x:v>Finance AI Evaluation Pack — Lilambd Sample Project</x:v>
      </x:c>
      <x:c r="D1" s="5" t="str">
        <x:v>Finance AI Evaluation Pack — Lilambd Sample Project</x:v>
      </x:c>
      <x:c r="E1" s="5" t="str">
        <x:v>Finance AI Evaluation Pack — Lilambd Sample Project</x:v>
      </x:c>
      <x:c r="F1" s="5" t="str">
        <x:v>Finance AI Evaluation Pack — Lilambd Sample Project</x:v>
      </x:c>
      <x:c r="G1" s="5" t="str">
        <x:v>Finance AI Evaluation Pack — Lilambd Sample Project</x:v>
      </x:c>
      <x:c r="H1" s="5" t="str">
        <x:v>Finance AI Evaluation Pack — Lilambd Sample Project</x:v>
      </x:c>
    </x:row>
    <x:row r="2" ht="34" customHeight="1">
      <x:c r="A2" s="5" t="str">
        <x:v>Finance AI Evaluation Pack — Lilambd Sample Project</x:v>
      </x:c>
      <x:c r="B2" s="5" t="str">
        <x:v>Finance AI Evaluation Pack — Lilambd Sample Project</x:v>
      </x:c>
      <x:c r="C2" s="5" t="str">
        <x:v>Finance AI Evaluation Pack — Lilambd Sample Project</x:v>
      </x:c>
      <x:c r="D2" s="5" t="str">
        <x:v>Finance AI Evaluation Pack — Lilambd Sample Project</x:v>
      </x:c>
      <x:c r="E2" s="5" t="str">
        <x:v>Finance AI Evaluation Pack — Lilambd Sample Project</x:v>
      </x:c>
      <x:c r="F2" s="5" t="str">
        <x:v>Finance AI Evaluation Pack — Lilambd Sample Project</x:v>
      </x:c>
      <x:c r="G2" s="5" t="str">
        <x:v>Finance AI Evaluation Pack — Lilambd Sample Project</x:v>
      </x:c>
      <x:c r="H2" s="5" t="str">
        <x:v>Finance AI Evaluation Pack — Lilambd Sample Project</x:v>
      </x:c>
    </x:row>
    <x:row r="3" ht="30" customHeight="1">
      <x:c r="A3" s="9" t="str">
        <x:v>A synthetic, auditable venture-finance reasoning task. No client work, company data, or investment recommendation is represented.</x:v>
      </x:c>
      <x:c r="B3" s="9" t="str">
        <x:v>A synthetic, auditable venture-finance reasoning task. No client work, company data, or investment recommendation is represented.</x:v>
      </x:c>
      <x:c r="C3" s="9" t="str">
        <x:v>A synthetic, auditable venture-finance reasoning task. No client work, company data, or investment recommendation is represented.</x:v>
      </x:c>
      <x:c r="D3" s="9" t="str">
        <x:v>A synthetic, auditable venture-finance reasoning task. No client work, company data, or investment recommendation is represented.</x:v>
      </x:c>
      <x:c r="E3" s="9" t="str">
        <x:v>A synthetic, auditable venture-finance reasoning task. No client work, company data, or investment recommendation is represented.</x:v>
      </x:c>
      <x:c r="F3" s="9" t="str">
        <x:v>A synthetic, auditable venture-finance reasoning task. No client work, company data, or investment recommendation is represented.</x:v>
      </x:c>
      <x:c r="G3" s="9" t="str">
        <x:v>A synthetic, auditable venture-finance reasoning task. No client work, company data, or investment recommendation is represented.</x:v>
      </x:c>
      <x:c r="H3" s="9" t="str">
        <x:v>A synthetic, auditable venture-finance reasoning task. No client work, company data, or investment recommendation is represented.</x:v>
      </x:c>
    </x:row>
    <x:row r="4" ht="30" customHeight="1">
      <x:c r="A4" s="9" t="str">
        <x:v>A synthetic, auditable venture-finance reasoning task. No client work, company data, or investment recommendation is represented.</x:v>
      </x:c>
      <x:c r="B4" s="9" t="str">
        <x:v>A synthetic, auditable venture-finance reasoning task. No client work, company data, or investment recommendation is represented.</x:v>
      </x:c>
      <x:c r="C4" s="9" t="str">
        <x:v>A synthetic, auditable venture-finance reasoning task. No client work, company data, or investment recommendation is represented.</x:v>
      </x:c>
      <x:c r="D4" s="9" t="str">
        <x:v>A synthetic, auditable venture-finance reasoning task. No client work, company data, or investment recommendation is represented.</x:v>
      </x:c>
      <x:c r="E4" s="9" t="str">
        <x:v>A synthetic, auditable venture-finance reasoning task. No client work, company data, or investment recommendation is represented.</x:v>
      </x:c>
      <x:c r="F4" s="9" t="str">
        <x:v>A synthetic, auditable venture-finance reasoning task. No client work, company data, or investment recommendation is represented.</x:v>
      </x:c>
      <x:c r="G4" s="9" t="str">
        <x:v>A synthetic, auditable venture-finance reasoning task. No client work, company data, or investment recommendation is represented.</x:v>
      </x:c>
      <x:c r="H4" s="9" t="str">
        <x:v>A synthetic, auditable venture-finance reasoning task. No client work, company data, or investment recommendation is represented.</x:v>
      </x:c>
    </x:row>
    <x:row r="6" ht="24" customHeight="1">
      <x:c r="A6" s="12" t="str">
        <x:v>MODEL CARD</x:v>
      </x:c>
      <x:c r="B6" s="12" t="str">
        <x:v>MODEL CARD</x:v>
      </x:c>
      <x:c r="C6" s="12" t="str">
        <x:v>MODEL CARD</x:v>
      </x:c>
      <x:c r="D6" s="12" t="str">
        <x:v>MODEL CARD</x:v>
      </x:c>
      <x:c r="E6" s="12" t="str">
        <x:v>MODEL CARD</x:v>
      </x:c>
      <x:c r="F6" s="12" t="str">
        <x:v>MODEL CARD</x:v>
      </x:c>
      <x:c r="G6" s="12" t="str">
        <x:v>MODEL CARD</x:v>
      </x:c>
      <x:c r="H6" s="12" t="str">
        <x:v>MODEL CARD</x:v>
      </x:c>
    </x:row>
    <x:row r="7">
      <x:c r="A7" s="26" t="str">
        <x:v>Purpose</x:v>
      </x:c>
      <x:c r="B7" s="20" t="str">
        <x:v>Evaluate whether an AI can reconcile operating evidence, calculate venture metrics, preserve ambiguity, and state a bounded financing view.</x:v>
      </x:c>
      <x:c r="C7" s="20"/>
      <x:c r="D7" s="20"/>
      <x:c r="E7" s="20"/>
      <x:c r="F7" s="20"/>
      <x:c r="G7" s="20"/>
      <x:c r="H7" s="20"/>
    </x:row>
    <x:row r="8">
      <x:c r="A8" s="27" t="str">
        <x:v>Synthetic company</x:v>
      </x:c>
      <x:c r="B8" s="21" t="str">
        <x:v>Northstar Grid Analytics, Inc. (fictional)</x:v>
      </x:c>
      <x:c r="C8" s="21"/>
      <x:c r="D8" s="21"/>
      <x:c r="E8" s="21"/>
      <x:c r="F8" s="21"/>
      <x:c r="G8" s="21"/>
      <x:c r="H8" s="21"/>
    </x:row>
    <x:row r="9">
      <x:c r="A9" s="27" t="str">
        <x:v>As-of date</x:v>
      </x:c>
      <x:c r="B9" s="29" t="n">
        <x:v>46203</x:v>
      </x:c>
      <x:c r="C9" s="21"/>
      <x:c r="D9" s="21"/>
      <x:c r="E9" s="21"/>
      <x:c r="F9" s="21"/>
      <x:c r="G9" s="21"/>
      <x:c r="H9" s="21"/>
    </x:row>
    <x:row r="10">
      <x:c r="A10" s="27" t="str">
        <x:v>Currency / scale</x:v>
      </x:c>
      <x:c r="B10" s="21" t="str">
        <x:v>USD in thousands, except per-share data and ratios</x:v>
      </x:c>
      <x:c r="C10" s="21"/>
      <x:c r="D10" s="21"/>
      <x:c r="E10" s="21"/>
      <x:c r="F10" s="21"/>
      <x:c r="G10" s="21"/>
      <x:c r="H10" s="21"/>
    </x:row>
    <x:row r="11">
      <x:c r="A11" s="27" t="str">
        <x:v>Model version</x:v>
      </x:c>
      <x:c r="B11" s="21" t="str">
        <x:v>1.0 / 2026-08-29</x:v>
      </x:c>
      <x:c r="C11" s="21"/>
      <x:c r="D11" s="21"/>
      <x:c r="E11" s="21"/>
      <x:c r="F11" s="21"/>
      <x:c r="G11" s="21"/>
      <x:c r="H11" s="21"/>
    </x:row>
    <x:row r="12">
      <x:c r="A12" s="27" t="str">
        <x:v>Source status</x:v>
      </x:c>
      <x:c r="B12" s="21" t="str">
        <x:v>Entirely synthetic; source IDs are internal evaluation references</x:v>
      </x:c>
      <x:c r="C12" s="21"/>
      <x:c r="D12" s="21"/>
      <x:c r="E12" s="21"/>
      <x:c r="F12" s="21"/>
      <x:c r="G12" s="21"/>
      <x:c r="H12" s="21"/>
    </x:row>
    <x:row r="13">
      <x:c r="A13" s="28" t="str">
        <x:v>Core decision</x:v>
      </x:c>
      <x:c r="B13" s="22" t="str">
        <x:v>Should the financing proceed on current terms, and what must be true for the modeled venture return to be credible?</x:v>
      </x:c>
      <x:c r="C13" s="22"/>
      <x:c r="D13" s="22"/>
      <x:c r="E13" s="22"/>
      <x:c r="F13" s="22"/>
      <x:c r="G13" s="22"/>
      <x:c r="H13" s="22"/>
    </x:row>
    <x:row r="15" ht="24" customHeight="1">
      <x:c r="A15" s="12" t="str">
        <x:v>TASK FOR THE AI UNDER EVALUATION</x:v>
      </x:c>
      <x:c r="B15" s="12" t="str">
        <x:v>TASK FOR THE AI UNDER EVALUATION</x:v>
      </x:c>
      <x:c r="C15" s="12" t="str">
        <x:v>TASK FOR THE AI UNDER EVALUATION</x:v>
      </x:c>
      <x:c r="D15" s="12" t="str">
        <x:v>TASK FOR THE AI UNDER EVALUATION</x:v>
      </x:c>
      <x:c r="E15" s="12" t="str">
        <x:v>TASK FOR THE AI UNDER EVALUATION</x:v>
      </x:c>
      <x:c r="F15" s="12" t="str">
        <x:v>TASK FOR THE AI UNDER EVALUATION</x:v>
      </x:c>
      <x:c r="G15" s="12" t="str">
        <x:v>TASK FOR THE AI UNDER EVALUATION</x:v>
      </x:c>
      <x:c r="H15" s="12" t="str">
        <x:v>TASK FOR THE AI UNDER EVALUATION</x:v>
      </x:c>
    </x:row>
    <x:row r="16">
      <x:c r="A16" s="49"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B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C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D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E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F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G16" s="50"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H16" s="51"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row>
    <x:row r="17">
      <x:c r="A17" s="52"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B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C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D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E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F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G17"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H17" s="54"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row>
    <x:row r="18">
      <x:c r="A18" s="52"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B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C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D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E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F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G18"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H18" s="54"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row>
    <x:row r="19">
      <x:c r="A19" s="52"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B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C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D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E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F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G19" s="53"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H19" s="54"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row>
    <x:row r="20">
      <x:c r="A20" s="55"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B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C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D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E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F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G20" s="56"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c r="H20" s="57" t="str">
        <x:v>Using only the Inputs sheet, (1) reconcile the ARR bridge; (2) calculate growth, retention, margin, burn, and runway; (3) calculate the priced-round ownership and valuation multiples; (4) calculate scenario equity values and investor returns; and (5) give a decision-oriented recommendation. Explicitly separate facts, calculations, assumptions, and conclusions. Do not invent liquidation preferences, option-pool changes, tax effects, comparable-company evidence, or market fairness.</x:v>
      </x:c>
    </x:row>
    <x:row r="22" ht="24" customHeight="1">
      <x:c r="A22" s="12" t="str">
        <x:v>VISIBLE MODEL STATUS</x:v>
      </x:c>
      <x:c r="B22" s="12" t="str">
        <x:v>VISIBLE MODEL STATUS</x:v>
      </x:c>
      <x:c r="C22" s="12" t="str">
        <x:v>VISIBLE MODEL STATUS</x:v>
      </x:c>
      <x:c r="D22" s="12" t="str">
        <x:v>VISIBLE MODEL STATUS</x:v>
      </x:c>
      <x:c r="E22" s="12" t="str">
        <x:v>VISIBLE MODEL STATUS</x:v>
      </x:c>
      <x:c r="F22" s="12" t="str">
        <x:v>VISIBLE MODEL STATUS</x:v>
      </x:c>
      <x:c r="G22" s="12" t="str">
        <x:v>VISIBLE MODEL STATUS</x:v>
      </x:c>
      <x:c r="H22" s="12" t="str">
        <x:v>VISIBLE MODEL STATUS</x:v>
      </x:c>
    </x:row>
    <x:row r="23">
      <x:c r="A23" s="61" t="str">
        <x:v>MODEL STATUS</x:v>
      </x:c>
      <x:c r="B23" s="61" t="str">
        <x:v>MODEL STATUS</x:v>
      </x:c>
      <x:c r="C23" s="61" t="str">
        <x:v>MODEL STATUS</x:v>
      </x:c>
      <x:c r="D23" s="65" t="str">
        <x:f>'Checks'!$B$6</x:f>
        <x:v>PASS</x:v>
      </x:c>
      <x:c r="E23" s="65"/>
      <x:c r="F23" s="65"/>
      <x:c r="G23" s="65"/>
      <x:c r="H23" s="65"/>
    </x:row>
    <x:row r="24">
      <x:c r="A24" s="61" t="str">
        <x:v>MODEL STATUS</x:v>
      </x:c>
      <x:c r="B24" s="61" t="str">
        <x:v>MODEL STATUS</x:v>
      </x:c>
      <x:c r="C24" s="61" t="str">
        <x:v>MODEL STATUS</x:v>
      </x:c>
      <x:c r="D24" s="65"/>
      <x:c r="E24" s="65"/>
      <x:c r="F24" s="65"/>
      <x:c r="G24" s="65"/>
      <x:c r="H24" s="65"/>
    </x:row>
    <x:row r="25">
      <x:c r="A25" s="61" t="str">
        <x:v>MODEL STATUS</x:v>
      </x:c>
      <x:c r="B25" s="61" t="str">
        <x:v>MODEL STATUS</x:v>
      </x:c>
      <x:c r="C25" s="61" t="str">
        <x:v>MODEL STATUS</x:v>
      </x:c>
      <x:c r="D25" s="65"/>
      <x:c r="E25" s="65"/>
      <x:c r="F25" s="65"/>
      <x:c r="G25" s="65"/>
      <x:c r="H25" s="65"/>
    </x:row>
    <x:row r="27" ht="24" customHeight="1">
      <x:c r="A27" s="12" t="str">
        <x:v>HOW TO USE</x:v>
      </x:c>
      <x:c r="B27" s="12" t="str">
        <x:v>HOW TO USE</x:v>
      </x:c>
      <x:c r="C27" s="12" t="str">
        <x:v>HOW TO USE</x:v>
      </x:c>
      <x:c r="D27" s="12" t="str">
        <x:v>HOW TO USE</x:v>
      </x:c>
      <x:c r="E27" s="12" t="str">
        <x:v>HOW TO USE</x:v>
      </x:c>
      <x:c r="F27" s="12" t="str">
        <x:v>HOW TO USE</x:v>
      </x:c>
      <x:c r="G27" s="12" t="str">
        <x:v>HOW TO USE</x:v>
      </x:c>
      <x:c r="H27" s="12" t="str">
        <x:v>HOW TO USE</x:v>
      </x:c>
    </x:row>
    <x:row r="28">
      <x:c r="A28" s="68" t="str">
        <x:v>1. Give the task and Inputs to the AI.
2. Compare its response with Golden Output.
3. Score each Rubric row independently.
4. Run the Failure Tests as adversarial prompts.
5. Confirm the workbook Checks remain PASS after any input change.</x:v>
      </x:c>
      <x:c r="B28" s="68" t="str">
        <x:v>1. Give the task and Inputs to the AI.
2. Compare its response with Golden Output.
3. Score each Rubric row independently.
4. Run the Failure Tests as adversarial prompts.
5. Confirm the workbook Checks remain PASS after any input change.</x:v>
      </x:c>
      <x:c r="C28" s="68" t="str">
        <x:v>1. Give the task and Inputs to the AI.
2. Compare its response with Golden Output.
3. Score each Rubric row independently.
4. Run the Failure Tests as adversarial prompts.
5. Confirm the workbook Checks remain PASS after any input change.</x:v>
      </x:c>
      <x:c r="D28" s="68" t="str">
        <x:v>1. Give the task and Inputs to the AI.
2. Compare its response with Golden Output.
3. Score each Rubric row independently.
4. Run the Failure Tests as adversarial prompts.
5. Confirm the workbook Checks remain PASS after any input change.</x:v>
      </x:c>
      <x:c r="E28" s="68" t="str">
        <x:v>1. Give the task and Inputs to the AI.
2. Compare its response with Golden Output.
3. Score each Rubric row independently.
4. Run the Failure Tests as adversarial prompts.
5. Confirm the workbook Checks remain PASS after any input change.</x:v>
      </x:c>
      <x:c r="F28" s="68" t="str">
        <x:v>1. Give the task and Inputs to the AI.
2. Compare its response with Golden Output.
3. Score each Rubric row independently.
4. Run the Failure Tests as adversarial prompts.
5. Confirm the workbook Checks remain PASS after any input change.</x:v>
      </x:c>
      <x:c r="G28" s="68" t="str">
        <x:v>1. Give the task and Inputs to the AI.
2. Compare its response with Golden Output.
3. Score each Rubric row independently.
4. Run the Failure Tests as adversarial prompts.
5. Confirm the workbook Checks remain PASS after any input change.</x:v>
      </x:c>
      <x:c r="H28" s="68" t="str">
        <x:v>1. Give the task and Inputs to the AI.
2. Compare its response with Golden Output.
3. Score each Rubric row independently.
4. Run the Failure Tests as adversarial prompts.
5. Confirm the workbook Checks remain PASS after any input change.</x:v>
      </x:c>
    </x:row>
    <x:row r="29">
      <x:c r="A29" s="68" t="str">
        <x:v>1. Give the task and Inputs to the AI.
2. Compare its response with Golden Output.
3. Score each Rubric row independently.
4. Run the Failure Tests as adversarial prompts.
5. Confirm the workbook Checks remain PASS after any input change.</x:v>
      </x:c>
      <x:c r="B29" s="68" t="str">
        <x:v>1. Give the task and Inputs to the AI.
2. Compare its response with Golden Output.
3. Score each Rubric row independently.
4. Run the Failure Tests as adversarial prompts.
5. Confirm the workbook Checks remain PASS after any input change.</x:v>
      </x:c>
      <x:c r="C29" s="68" t="str">
        <x:v>1. Give the task and Inputs to the AI.
2. Compare its response with Golden Output.
3. Score each Rubric row independently.
4. Run the Failure Tests as adversarial prompts.
5. Confirm the workbook Checks remain PASS after any input change.</x:v>
      </x:c>
      <x:c r="D29" s="68" t="str">
        <x:v>1. Give the task and Inputs to the AI.
2. Compare its response with Golden Output.
3. Score each Rubric row independently.
4. Run the Failure Tests as adversarial prompts.
5. Confirm the workbook Checks remain PASS after any input change.</x:v>
      </x:c>
      <x:c r="E29" s="68" t="str">
        <x:v>1. Give the task and Inputs to the AI.
2. Compare its response with Golden Output.
3. Score each Rubric row independently.
4. Run the Failure Tests as adversarial prompts.
5. Confirm the workbook Checks remain PASS after any input change.</x:v>
      </x:c>
      <x:c r="F29" s="68" t="str">
        <x:v>1. Give the task and Inputs to the AI.
2. Compare its response with Golden Output.
3. Score each Rubric row independently.
4. Run the Failure Tests as adversarial prompts.
5. Confirm the workbook Checks remain PASS after any input change.</x:v>
      </x:c>
      <x:c r="G29" s="68" t="str">
        <x:v>1. Give the task and Inputs to the AI.
2. Compare its response with Golden Output.
3. Score each Rubric row independently.
4. Run the Failure Tests as adversarial prompts.
5. Confirm the workbook Checks remain PASS after any input change.</x:v>
      </x:c>
      <x:c r="H29" s="68" t="str">
        <x:v>1. Give the task and Inputs to the AI.
2. Compare its response with Golden Output.
3. Score each Rubric row independently.
4. Run the Failure Tests as adversarial prompts.
5. Confirm the workbook Checks remain PASS after any input change.</x:v>
      </x:c>
    </x:row>
    <x:row r="30">
      <x:c r="A30" s="68" t="str">
        <x:v>1. Give the task and Inputs to the AI.
2. Compare its response with Golden Output.
3. Score each Rubric row independently.
4. Run the Failure Tests as adversarial prompts.
5. Confirm the workbook Checks remain PASS after any input change.</x:v>
      </x:c>
      <x:c r="B30" s="68" t="str">
        <x:v>1. Give the task and Inputs to the AI.
2. Compare its response with Golden Output.
3. Score each Rubric row independently.
4. Run the Failure Tests as adversarial prompts.
5. Confirm the workbook Checks remain PASS after any input change.</x:v>
      </x:c>
      <x:c r="C30" s="68" t="str">
        <x:v>1. Give the task and Inputs to the AI.
2. Compare its response with Golden Output.
3. Score each Rubric row independently.
4. Run the Failure Tests as adversarial prompts.
5. Confirm the workbook Checks remain PASS after any input change.</x:v>
      </x:c>
      <x:c r="D30" s="68" t="str">
        <x:v>1. Give the task and Inputs to the AI.
2. Compare its response with Golden Output.
3. Score each Rubric row independently.
4. Run the Failure Tests as adversarial prompts.
5. Confirm the workbook Checks remain PASS after any input change.</x:v>
      </x:c>
      <x:c r="E30" s="68" t="str">
        <x:v>1. Give the task and Inputs to the AI.
2. Compare its response with Golden Output.
3. Score each Rubric row independently.
4. Run the Failure Tests as adversarial prompts.
5. Confirm the workbook Checks remain PASS after any input change.</x:v>
      </x:c>
      <x:c r="F30" s="68" t="str">
        <x:v>1. Give the task and Inputs to the AI.
2. Compare its response with Golden Output.
3. Score each Rubric row independently.
4. Run the Failure Tests as adversarial prompts.
5. Confirm the workbook Checks remain PASS after any input change.</x:v>
      </x:c>
      <x:c r="G30" s="68" t="str">
        <x:v>1. Give the task and Inputs to the AI.
2. Compare its response with Golden Output.
3. Score each Rubric row independently.
4. Run the Failure Tests as adversarial prompts.
5. Confirm the workbook Checks remain PASS after any input change.</x:v>
      </x:c>
      <x:c r="H30" s="68" t="str">
        <x:v>1. Give the task and Inputs to the AI.
2. Compare its response with Golden Output.
3. Score each Rubric row independently.
4. Run the Failure Tests as adversarial prompts.
5. Confirm the workbook Checks remain PASS after any input change.</x:v>
      </x:c>
    </x:row>
    <x:row r="31">
      <x:c r="A31" s="68" t="str">
        <x:v>1. Give the task and Inputs to the AI.
2. Compare its response with Golden Output.
3. Score each Rubric row independently.
4. Run the Failure Tests as adversarial prompts.
5. Confirm the workbook Checks remain PASS after any input change.</x:v>
      </x:c>
      <x:c r="B31" s="68" t="str">
        <x:v>1. Give the task and Inputs to the AI.
2. Compare its response with Golden Output.
3. Score each Rubric row independently.
4. Run the Failure Tests as adversarial prompts.
5. Confirm the workbook Checks remain PASS after any input change.</x:v>
      </x:c>
      <x:c r="C31" s="68" t="str">
        <x:v>1. Give the task and Inputs to the AI.
2. Compare its response with Golden Output.
3. Score each Rubric row independently.
4. Run the Failure Tests as adversarial prompts.
5. Confirm the workbook Checks remain PASS after any input change.</x:v>
      </x:c>
      <x:c r="D31" s="68" t="str">
        <x:v>1. Give the task and Inputs to the AI.
2. Compare its response with Golden Output.
3. Score each Rubric row independently.
4. Run the Failure Tests as adversarial prompts.
5. Confirm the workbook Checks remain PASS after any input change.</x:v>
      </x:c>
      <x:c r="E31" s="68" t="str">
        <x:v>1. Give the task and Inputs to the AI.
2. Compare its response with Golden Output.
3. Score each Rubric row independently.
4. Run the Failure Tests as adversarial prompts.
5. Confirm the workbook Checks remain PASS after any input change.</x:v>
      </x:c>
      <x:c r="F31" s="68" t="str">
        <x:v>1. Give the task and Inputs to the AI.
2. Compare its response with Golden Output.
3. Score each Rubric row independently.
4. Run the Failure Tests as adversarial prompts.
5. Confirm the workbook Checks remain PASS after any input change.</x:v>
      </x:c>
      <x:c r="G31" s="68" t="str">
        <x:v>1. Give the task and Inputs to the AI.
2. Compare its response with Golden Output.
3. Score each Rubric row independently.
4. Run the Failure Tests as adversarial prompts.
5. Confirm the workbook Checks remain PASS after any input change.</x:v>
      </x:c>
      <x:c r="H31" s="68" t="str">
        <x:v>1. Give the task and Inputs to the AI.
2. Compare its response with Golden Output.
3. Score each Rubric row independently.
4. Run the Failure Tests as adversarial prompts.
5. Confirm the workbook Checks remain PASS after any input change.</x:v>
      </x:c>
    </x:row>
    <x:row r="32">
      <x:c r="A32" s="68" t="str">
        <x:v>1. Give the task and Inputs to the AI.
2. Compare its response with Golden Output.
3. Score each Rubric row independently.
4. Run the Failure Tests as adversarial prompts.
5. Confirm the workbook Checks remain PASS after any input change.</x:v>
      </x:c>
      <x:c r="B32" s="68" t="str">
        <x:v>1. Give the task and Inputs to the AI.
2. Compare its response with Golden Output.
3. Score each Rubric row independently.
4. Run the Failure Tests as adversarial prompts.
5. Confirm the workbook Checks remain PASS after any input change.</x:v>
      </x:c>
      <x:c r="C32" s="68" t="str">
        <x:v>1. Give the task and Inputs to the AI.
2. Compare its response with Golden Output.
3. Score each Rubric row independently.
4. Run the Failure Tests as adversarial prompts.
5. Confirm the workbook Checks remain PASS after any input change.</x:v>
      </x:c>
      <x:c r="D32" s="68" t="str">
        <x:v>1. Give the task and Inputs to the AI.
2. Compare its response with Golden Output.
3. Score each Rubric row independently.
4. Run the Failure Tests as adversarial prompts.
5. Confirm the workbook Checks remain PASS after any input change.</x:v>
      </x:c>
      <x:c r="E32" s="68" t="str">
        <x:v>1. Give the task and Inputs to the AI.
2. Compare its response with Golden Output.
3. Score each Rubric row independently.
4. Run the Failure Tests as adversarial prompts.
5. Confirm the workbook Checks remain PASS after any input change.</x:v>
      </x:c>
      <x:c r="F32" s="68" t="str">
        <x:v>1. Give the task and Inputs to the AI.
2. Compare its response with Golden Output.
3. Score each Rubric row independently.
4. Run the Failure Tests as adversarial prompts.
5. Confirm the workbook Checks remain PASS after any input change.</x:v>
      </x:c>
      <x:c r="G32" s="68" t="str">
        <x:v>1. Give the task and Inputs to the AI.
2. Compare its response with Golden Output.
3. Score each Rubric row independently.
4. Run the Failure Tests as adversarial prompts.
5. Confirm the workbook Checks remain PASS after any input change.</x:v>
      </x:c>
      <x:c r="H32" s="68" t="str">
        <x:v>1. Give the task and Inputs to the AI.
2. Compare its response with Golden Output.
3. Score each Rubric row independently.
4. Run the Failure Tests as adversarial prompts.
5. Confirm the workbook Checks remain PASS after any input change.</x:v>
      </x:c>
    </x:row>
    <x:row r="34" ht="24" customHeight="1">
      <x:c r="A34" s="12" t="str">
        <x:v>FINANCE FORMATTING LEGEND</x:v>
      </x:c>
      <x:c r="B34" s="12" t="str">
        <x:v>FINANCE FORMATTING LEGEND</x:v>
      </x:c>
      <x:c r="C34" s="12" t="str">
        <x:v>FINANCE FORMATTING LEGEND</x:v>
      </x:c>
      <x:c r="D34" s="12" t="str">
        <x:v>FINANCE FORMATTING LEGEND</x:v>
      </x:c>
      <x:c r="E34" s="12" t="str">
        <x:v>FINANCE FORMATTING LEGEND</x:v>
      </x:c>
      <x:c r="F34" s="12" t="str">
        <x:v>FINANCE FORMATTING LEGEND</x:v>
      </x:c>
      <x:c r="G34" s="12" t="str">
        <x:v>FINANCE FORMATTING LEGEND</x:v>
      </x:c>
      <x:c r="H34" s="12" t="str">
        <x:v>FINANCE FORMATTING LEGEND</x:v>
      </x:c>
    </x:row>
    <x:row r="35">
      <x:c r="A35" s="69" t="str">
        <x:v>Blue text</x:v>
      </x:c>
      <x:c r="B35" s="20" t="str">
        <x:v>Editable synthetic assumptions</x:v>
      </x:c>
      <x:c r="C35" s="70" t="str">
        <x:v>Green text</x:v>
      </x:c>
      <x:c r="D35" s="20" t="str">
        <x:v>Cross-sheet formula</x:v>
      </x:c>
      <x:c r="E35" s="71" t="str">
        <x:v>Black text</x:v>
      </x:c>
      <x:c r="F35" s="20" t="str">
        <x:v>Formula / label</x:v>
      </x:c>
      <x:c r="G35" s="73" t="str">
        <x:v>Coral</x:v>
      </x:c>
      <x:c r="H35" s="20" t="str">
        <x:v>Human review boundary</x:v>
      </x:c>
    </x:row>
    <x:row r="36">
      <x:c r="A36" s="22" t="str">
        <x:v>All figures</x:v>
      </x:c>
      <x:c r="B36" s="22" t="str">
        <x:v>Synthetic</x:v>
      </x:c>
      <x:c r="C36" s="22" t="str">
        <x:v>No client claim</x:v>
      </x:c>
      <x:c r="D36" s="22" t="str">
        <x:v>Permitted</x:v>
      </x:c>
      <x:c r="E36" s="22" t="str">
        <x:v>External links</x:v>
      </x:c>
      <x:c r="F36" s="22" t="str">
        <x:v>None</x:v>
      </x:c>
      <x:c r="G36" s="22" t="str">
        <x:v>Outputs</x:v>
      </x:c>
      <x:c r="H36" s="22" t="str">
        <x:v>Formula-driven</x:v>
      </x:c>
    </x:row>
  </x:sheetData>
  <x:mergeCells>
    <x:mergeCell ref="A1:H2"/>
    <x:mergeCell ref="A3:H4"/>
    <x:mergeCell ref="A6:H6"/>
    <x:mergeCell ref="B7:H7"/>
    <x:mergeCell ref="B8:H8"/>
    <x:mergeCell ref="B9:H9"/>
    <x:mergeCell ref="B10:H10"/>
    <x:mergeCell ref="B11:H11"/>
    <x:mergeCell ref="B12:H12"/>
    <x:mergeCell ref="B13:H13"/>
    <x:mergeCell ref="A15:H15"/>
    <x:mergeCell ref="A16:H20"/>
    <x:mergeCell ref="A22:H22"/>
    <x:mergeCell ref="A23:C25"/>
    <x:mergeCell ref="D23:H25"/>
    <x:mergeCell ref="A27:H27"/>
    <x:mergeCell ref="A28:H32"/>
    <x:mergeCell ref="A34:H3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17" hidden="0" customWidth="1"/>
    <x:col min="3" max="3" width="31" hidden="0" customWidth="1"/>
    <x:col min="4" max="4" width="15" hidden="0" customWidth="1"/>
    <x:col min="5" max="5" width="15" hidden="0" customWidth="1"/>
    <x:col min="6" max="6" width="16" hidden="0" customWidth="1"/>
    <x:col min="7" max="7" width="19" hidden="0" customWidth="1"/>
    <x:col min="8" max="8" width="17" hidden="0" customWidth="1"/>
    <x:col min="9" max="9" width="42" hidden="0" customWidth="1"/>
  </x:cols>
  <x:sheetData>
    <x:row r="1" ht="34" customHeight="1">
      <x:c r="A1" s="179" t="str">
        <x:v>Synthetic Source Pack</x:v>
      </x:c>
      <x:c r="B1" s="179" t="str">
        <x:v>Synthetic Source Pack</x:v>
      </x:c>
      <x:c r="C1" s="179" t="str">
        <x:v>Synthetic Source Pack</x:v>
      </x:c>
      <x:c r="D1" s="179" t="str">
        <x:v>Synthetic Source Pack</x:v>
      </x:c>
      <x:c r="E1" s="179" t="str">
        <x:v>Synthetic Source Pack</x:v>
      </x:c>
      <x:c r="F1" s="179" t="str">
        <x:v>Synthetic Source Pack</x:v>
      </x:c>
      <x:c r="G1" s="179" t="str">
        <x:v>Synthetic Source Pack</x:v>
      </x:c>
      <x:c r="H1" s="179" t="str">
        <x:v>Synthetic Source Pack</x:v>
      </x:c>
      <x:c r="I1" s="179" t="str">
        <x:v>Synthetic Source Pack</x:v>
      </x:c>
    </x:row>
    <x:row r="2" ht="34" customHeight="1">
      <x:c r="A2" s="179" t="str">
        <x:v>Synthetic Source Pack</x:v>
      </x:c>
      <x:c r="B2" s="179" t="str">
        <x:v>Synthetic Source Pack</x:v>
      </x:c>
      <x:c r="C2" s="179" t="str">
        <x:v>Synthetic Source Pack</x:v>
      </x:c>
      <x:c r="D2" s="179" t="str">
        <x:v>Synthetic Source Pack</x:v>
      </x:c>
      <x:c r="E2" s="179" t="str">
        <x:v>Synthetic Source Pack</x:v>
      </x:c>
      <x:c r="F2" s="179" t="str">
        <x:v>Synthetic Source Pack</x:v>
      </x:c>
      <x:c r="G2" s="179" t="str">
        <x:v>Synthetic Source Pack</x:v>
      </x:c>
      <x:c r="H2" s="179" t="str">
        <x:v>Synthetic Source Pack</x:v>
      </x:c>
      <x:c r="I2" s="179" t="str">
        <x:v>Synthetic Source Pack</x:v>
      </x:c>
    </x:row>
    <x:row r="3" ht="30" customHeight="1">
      <x:c r="A3" s="180" t="str">
        <x:v>Every item is deliberately synthetic. The source pack is the complete evidence boundary for the evaluation task.</x:v>
      </x:c>
      <x:c r="B3" s="180" t="str">
        <x:v>Every item is deliberately synthetic. The source pack is the complete evidence boundary for the evaluation task.</x:v>
      </x:c>
      <x:c r="C3" s="180" t="str">
        <x:v>Every item is deliberately synthetic. The source pack is the complete evidence boundary for the evaluation task.</x:v>
      </x:c>
      <x:c r="D3" s="180" t="str">
        <x:v>Every item is deliberately synthetic. The source pack is the complete evidence boundary for the evaluation task.</x:v>
      </x:c>
      <x:c r="E3" s="180" t="str">
        <x:v>Every item is deliberately synthetic. The source pack is the complete evidence boundary for the evaluation task.</x:v>
      </x:c>
      <x:c r="F3" s="180" t="str">
        <x:v>Every item is deliberately synthetic. The source pack is the complete evidence boundary for the evaluation task.</x:v>
      </x:c>
      <x:c r="G3" s="180" t="str">
        <x:v>Every item is deliberately synthetic. The source pack is the complete evidence boundary for the evaluation task.</x:v>
      </x:c>
      <x:c r="H3" s="180" t="str">
        <x:v>Every item is deliberately synthetic. The source pack is the complete evidence boundary for the evaluation task.</x:v>
      </x:c>
      <x:c r="I3" s="180" t="str">
        <x:v>Every item is deliberately synthetic. The source pack is the complete evidence boundary for the evaluation task.</x:v>
      </x:c>
    </x:row>
    <x:row r="4" ht="30" customHeight="1">
      <x:c r="A4" s="180" t="str">
        <x:v>Every item is deliberately synthetic. The source pack is the complete evidence boundary for the evaluation task.</x:v>
      </x:c>
      <x:c r="B4" s="180" t="str">
        <x:v>Every item is deliberately synthetic. The source pack is the complete evidence boundary for the evaluation task.</x:v>
      </x:c>
      <x:c r="C4" s="180" t="str">
        <x:v>Every item is deliberately synthetic. The source pack is the complete evidence boundary for the evaluation task.</x:v>
      </x:c>
      <x:c r="D4" s="180" t="str">
        <x:v>Every item is deliberately synthetic. The source pack is the complete evidence boundary for the evaluation task.</x:v>
      </x:c>
      <x:c r="E4" s="180" t="str">
        <x:v>Every item is deliberately synthetic. The source pack is the complete evidence boundary for the evaluation task.</x:v>
      </x:c>
      <x:c r="F4" s="180" t="str">
        <x:v>Every item is deliberately synthetic. The source pack is the complete evidence boundary for the evaluation task.</x:v>
      </x:c>
      <x:c r="G4" s="180" t="str">
        <x:v>Every item is deliberately synthetic. The source pack is the complete evidence boundary for the evaluation task.</x:v>
      </x:c>
      <x:c r="H4" s="180" t="str">
        <x:v>Every item is deliberately synthetic. The source pack is the complete evidence boundary for the evaluation task.</x:v>
      </x:c>
      <x:c r="I4" s="180" t="str">
        <x:v>Every item is deliberately synthetic. The source pack is the complete evidence boundary for the evaluation task.</x:v>
      </x:c>
    </x:row>
    <x:row r="5">
      <x:c r="A5" s="181"/>
      <x:c r="B5" s="181"/>
      <x:c r="C5" s="181"/>
      <x:c r="D5" s="181"/>
      <x:c r="E5" s="181"/>
      <x:c r="F5" s="181"/>
      <x:c r="G5" s="181"/>
      <x:c r="H5" s="181"/>
      <x:c r="I5" s="181"/>
    </x:row>
    <x:row r="6" ht="24" customHeight="1">
      <x:c r="A6" s="182" t="str">
        <x:v>OPERATING, FINANCING, AND RETURN INPUTS</x:v>
      </x:c>
      <x:c r="B6" s="182" t="str">
        <x:v>OPERATING, FINANCING, AND RETURN INPUTS</x:v>
      </x:c>
      <x:c r="C6" s="182" t="str">
        <x:v>OPERATING, FINANCING, AND RETURN INPUTS</x:v>
      </x:c>
      <x:c r="D6" s="182" t="str">
        <x:v>OPERATING, FINANCING, AND RETURN INPUTS</x:v>
      </x:c>
      <x:c r="E6" s="182" t="str">
        <x:v>OPERATING, FINANCING, AND RETURN INPUTS</x:v>
      </x:c>
      <x:c r="F6" s="182" t="str">
        <x:v>OPERATING, FINANCING, AND RETURN INPUTS</x:v>
      </x:c>
      <x:c r="G6" s="182" t="str">
        <x:v>OPERATING, FINANCING, AND RETURN INPUTS</x:v>
      </x:c>
      <x:c r="H6" s="182" t="str">
        <x:v>OPERATING, FINANCING, AND RETURN INPUTS</x:v>
      </x:c>
      <x:c r="I6" s="182" t="str">
        <x:v>OPERATING, FINANCING, AND RETURN INPUTS</x:v>
      </x:c>
    </x:row>
    <x:row r="7" ht="30" customHeight="1">
      <x:c r="A7" s="183" t="str">
        <x:v>Ref ID</x:v>
      </x:c>
      <x:c r="B7" s="184" t="str">
        <x:v>Category</x:v>
      </x:c>
      <x:c r="C7" s="184" t="str">
        <x:v>Metric</x:v>
      </x:c>
      <x:c r="D7" s="184" t="str">
        <x:v>Value</x:v>
      </x:c>
      <x:c r="E7" s="184" t="str">
        <x:v>Unit</x:v>
      </x:c>
      <x:c r="F7" s="184" t="str">
        <x:v>Period / As-of</x:v>
      </x:c>
      <x:c r="G7" s="184" t="str">
        <x:v>Source</x:v>
      </x:c>
      <x:c r="H7" s="184" t="str">
        <x:v>Evidence type</x:v>
      </x:c>
      <x:c r="I7" s="185" t="str">
        <x:v>Boundary note</x:v>
      </x:c>
    </x:row>
    <x:row r="8" ht="34" customHeight="1">
      <x:c r="A8" s="20" t="str">
        <x:v>SYN-001</x:v>
      </x:c>
      <x:c r="B8" s="20" t="str">
        <x:v>Identity</x:v>
      </x:c>
      <x:c r="C8" s="20" t="str">
        <x:v>Company name</x:v>
      </x:c>
      <x:c r="D8" s="85" t="str">
        <x:v>Northstar Grid Analytics, Inc.</x:v>
      </x:c>
      <x:c r="E8" s="20" t="str">
        <x:v>text</x:v>
      </x:c>
      <x:c r="F8" s="20" t="str">
        <x:v>2026-06-30</x:v>
      </x:c>
      <x:c r="G8" s="20" t="str">
        <x:v>Synthetic management pack</x:v>
      </x:c>
      <x:c r="H8" s="20" t="str">
        <x:v>Synthetic fact</x:v>
      </x:c>
      <x:c r="I8" s="20" t="str">
        <x:v>Fictional entity; do not imply client work.</x:v>
      </x:c>
    </x:row>
    <x:row r="9" ht="34" customHeight="1">
      <x:c r="A9" s="21" t="str">
        <x:v>SYN-002</x:v>
      </x:c>
      <x:c r="B9" s="21" t="str">
        <x:v>Identity</x:v>
      </x:c>
      <x:c r="C9" s="21" t="str">
        <x:v>As-of date</x:v>
      </x:c>
      <x:c r="D9" s="88" t="n">
        <x:v>46203</x:v>
      </x:c>
      <x:c r="E9" s="21" t="str">
        <x:v>date</x:v>
      </x:c>
      <x:c r="F9" s="21" t="str">
        <x:v>2026-06-30</x:v>
      </x:c>
      <x:c r="G9" s="21" t="str">
        <x:v>Synthetic management pack</x:v>
      </x:c>
      <x:c r="H9" s="21" t="str">
        <x:v>Synthetic fact</x:v>
      </x:c>
      <x:c r="I9" s="21" t="str">
        <x:v>All period comparisons use this evaluation date.</x:v>
      </x:c>
    </x:row>
    <x:row r="10" ht="34" customHeight="1">
      <x:c r="A10" s="21" t="str">
        <x:v>SYN-003</x:v>
      </x:c>
      <x:c r="B10" s="21" t="str">
        <x:v>Convention</x:v>
      </x:c>
      <x:c r="C10" s="21" t="str">
        <x:v>Currency and scale</x:v>
      </x:c>
      <x:c r="D10" s="86" t="str">
        <x:v>USD in thousands</x:v>
      </x:c>
      <x:c r="E10" s="21" t="str">
        <x:v>USD $000</x:v>
      </x:c>
      <x:c r="F10" s="21" t="str">
        <x:v>All periods</x:v>
      </x:c>
      <x:c r="G10" s="21" t="str">
        <x:v>Evaluation specification</x:v>
      </x:c>
      <x:c r="H10" s="21" t="str">
        <x:v>Convention</x:v>
      </x:c>
      <x:c r="I10" s="21" t="str">
        <x:v>Per-share outputs are in actual USD.</x:v>
      </x:c>
    </x:row>
    <x:row r="11" ht="34" customHeight="1">
      <x:c r="A11" s="21" t="str">
        <x:v>SYN-004</x:v>
      </x:c>
      <x:c r="B11" s="21" t="str">
        <x:v>Convention</x:v>
      </x:c>
      <x:c r="C11" s="21" t="str">
        <x:v>Data status</x:v>
      </x:c>
      <x:c r="D11" s="86" t="str">
        <x:v>Entirely synthetic</x:v>
      </x:c>
      <x:c r="E11" s="21" t="str">
        <x:v>text</x:v>
      </x:c>
      <x:c r="F11" s="21" t="str">
        <x:v>All periods</x:v>
      </x:c>
      <x:c r="G11" s="21" t="str">
        <x:v>Evaluation specification</x:v>
      </x:c>
      <x:c r="H11" s="21" t="str">
        <x:v>Boundary</x:v>
      </x:c>
      <x:c r="I11" s="21" t="str">
        <x:v>No market or client provenance exists.</x:v>
      </x:c>
    </x:row>
    <x:row r="12" ht="34" customHeight="1">
      <x:c r="A12" s="21" t="str">
        <x:v>SYN-005</x:v>
      </x:c>
      <x:c r="B12" s="21" t="str">
        <x:v>ARR bridge</x:v>
      </x:c>
      <x:c r="C12" s="21" t="str">
        <x:v>Beginning ARR</x:v>
      </x:c>
      <x:c r="D12" s="89" t="n">
        <x:v>6800</x:v>
      </x:c>
      <x:c r="E12" s="21" t="str">
        <x:v>USD $000</x:v>
      </x:c>
      <x:c r="F12" s="21" t="str">
        <x:v>Q2 2026</x:v>
      </x:c>
      <x:c r="G12" s="21" t="str">
        <x:v>Synthetic operating schedule</x:v>
      </x:c>
      <x:c r="H12" s="21" t="str">
        <x:v>Synthetic fact</x:v>
      </x:c>
      <x:c r="I12" s="21" t="str">
        <x:v>ARR is annualized recurring run-rate, not recognized revenue.</x:v>
      </x:c>
    </x:row>
    <x:row r="13" ht="34" customHeight="1">
      <x:c r="A13" s="21" t="str">
        <x:v>SYN-006</x:v>
      </x:c>
      <x:c r="B13" s="21" t="str">
        <x:v>ARR bridge</x:v>
      </x:c>
      <x:c r="C13" s="21" t="str">
        <x:v>New ARR</x:v>
      </x:c>
      <x:c r="D13" s="89" t="n">
        <x:v>1700</x:v>
      </x:c>
      <x:c r="E13" s="21" t="str">
        <x:v>USD $000</x:v>
      </x:c>
      <x:c r="F13" s="21" t="str">
        <x:v>Q2 2026</x:v>
      </x:c>
      <x:c r="G13" s="21" t="str">
        <x:v>Synthetic operating schedule</x:v>
      </x:c>
      <x:c r="H13" s="21" t="str">
        <x:v>Synthetic fact</x:v>
      </x:c>
      <x:c r="I13" s="21" t="str">
        <x:v>Only activated recurring contracts.</x:v>
      </x:c>
    </x:row>
    <x:row r="14" ht="34" customHeight="1">
      <x:c r="A14" s="21" t="str">
        <x:v>SYN-007</x:v>
      </x:c>
      <x:c r="B14" s="21" t="str">
        <x:v>ARR bridge</x:v>
      </x:c>
      <x:c r="C14" s="21" t="str">
        <x:v>Expansion ARR</x:v>
      </x:c>
      <x:c r="D14" s="89" t="n">
        <x:v>500</x:v>
      </x:c>
      <x:c r="E14" s="21" t="str">
        <x:v>USD $000</x:v>
      </x:c>
      <x:c r="F14" s="21" t="str">
        <x:v>Q2 2026</x:v>
      </x:c>
      <x:c r="G14" s="21" t="str">
        <x:v>Synthetic operating schedule</x:v>
      </x:c>
      <x:c r="H14" s="21" t="str">
        <x:v>Synthetic fact</x:v>
      </x:c>
      <x:c r="I14" s="21" t="str">
        <x:v>Expansion from beginning-customer cohort.</x:v>
      </x:c>
    </x:row>
    <x:row r="15" ht="34" customHeight="1">
      <x:c r="A15" s="21" t="str">
        <x:v>SYN-008</x:v>
      </x:c>
      <x:c r="B15" s="21" t="str">
        <x:v>ARR bridge</x:v>
      </x:c>
      <x:c r="C15" s="21" t="str">
        <x:v>Contraction ARR</x:v>
      </x:c>
      <x:c r="D15" s="89" t="n">
        <x:v>200</x:v>
      </x:c>
      <x:c r="E15" s="21" t="str">
        <x:v>USD $000</x:v>
      </x:c>
      <x:c r="F15" s="21" t="str">
        <x:v>Q2 2026</x:v>
      </x:c>
      <x:c r="G15" s="21" t="str">
        <x:v>Synthetic operating schedule</x:v>
      </x:c>
      <x:c r="H15" s="21" t="str">
        <x:v>Synthetic fact</x:v>
      </x:c>
      <x:c r="I15" s="21" t="str">
        <x:v>Entered as a positive magnitude and subtracted.</x:v>
      </x:c>
    </x:row>
    <x:row r="16" ht="34" customHeight="1">
      <x:c r="A16" s="21" t="str">
        <x:v>SYN-009</x:v>
      </x:c>
      <x:c r="B16" s="21" t="str">
        <x:v>ARR bridge</x:v>
      </x:c>
      <x:c r="C16" s="21" t="str">
        <x:v>Churned ARR</x:v>
      </x:c>
      <x:c r="D16" s="89" t="n">
        <x:v>400</x:v>
      </x:c>
      <x:c r="E16" s="21" t="str">
        <x:v>USD $000</x:v>
      </x:c>
      <x:c r="F16" s="21" t="str">
        <x:v>Q2 2026</x:v>
      </x:c>
      <x:c r="G16" s="21" t="str">
        <x:v>Synthetic operating schedule</x:v>
      </x:c>
      <x:c r="H16" s="21" t="str">
        <x:v>Synthetic fact</x:v>
      </x:c>
      <x:c r="I16" s="21" t="str">
        <x:v>Entered as a positive magnitude and subtracted.</x:v>
      </x:c>
    </x:row>
    <x:row r="17" ht="34" customHeight="1">
      <x:c r="A17" s="21" t="str">
        <x:v>SYN-010</x:v>
      </x:c>
      <x:c r="B17" s="21" t="str">
        <x:v>ARR bridge</x:v>
      </x:c>
      <x:c r="C17" s="21" t="str">
        <x:v>Reported ending ARR</x:v>
      </x:c>
      <x:c r="D17" s="89" t="n">
        <x:v>8400</x:v>
      </x:c>
      <x:c r="E17" s="21" t="str">
        <x:v>USD $000</x:v>
      </x:c>
      <x:c r="F17" s="21" t="str">
        <x:v>Q2 2026</x:v>
      </x:c>
      <x:c r="G17" s="21" t="str">
        <x:v>Synthetic management pack</x:v>
      </x:c>
      <x:c r="H17" s="21" t="str">
        <x:v>Synthetic fact</x:v>
      </x:c>
      <x:c r="I17" s="21" t="str">
        <x:v>Must reconcile to the bridge.</x:v>
      </x:c>
    </x:row>
    <x:row r="18" ht="34" customHeight="1">
      <x:c r="A18" s="21" t="str">
        <x:v>SYN-011</x:v>
      </x:c>
      <x:c r="B18" s="21" t="str">
        <x:v>P&amp;L</x:v>
      </x:c>
      <x:c r="C18" s="21" t="str">
        <x:v>TTM recognized revenue</x:v>
      </x:c>
      <x:c r="D18" s="89" t="n">
        <x:v>6900</x:v>
      </x:c>
      <x:c r="E18" s="21" t="str">
        <x:v>USD $000</x:v>
      </x:c>
      <x:c r="F18" s="21" t="str">
        <x:v>LTM to 2026-06-30</x:v>
      </x:c>
      <x:c r="G18" s="21" t="str">
        <x:v>Synthetic income statement</x:v>
      </x:c>
      <x:c r="H18" s="21" t="str">
        <x:v>Synthetic fact</x:v>
      </x:c>
      <x:c r="I18" s="21" t="str">
        <x:v>Do not substitute ARR for revenue in margins.</x:v>
      </x:c>
    </x:row>
    <x:row r="19" ht="34" customHeight="1">
      <x:c r="A19" s="21" t="str">
        <x:v>SYN-012</x:v>
      </x:c>
      <x:c r="B19" s="21" t="str">
        <x:v>P&amp;L</x:v>
      </x:c>
      <x:c r="C19" s="21" t="str">
        <x:v>Gross profit</x:v>
      </x:c>
      <x:c r="D19" s="89" t="n">
        <x:v>4416</x:v>
      </x:c>
      <x:c r="E19" s="21" t="str">
        <x:v>USD $000</x:v>
      </x:c>
      <x:c r="F19" s="21" t="str">
        <x:v>LTM to 2026-06-30</x:v>
      </x:c>
      <x:c r="G19" s="21" t="str">
        <x:v>Synthetic income statement</x:v>
      </x:c>
      <x:c r="H19" s="21" t="str">
        <x:v>Synthetic fact</x:v>
      </x:c>
      <x:c r="I19" s="21" t="str">
        <x:v>Includes all delivery and hosting COGS.</x:v>
      </x:c>
    </x:row>
    <x:row r="20" ht="34" customHeight="1">
      <x:c r="A20" s="21" t="str">
        <x:v>SYN-013</x:v>
      </x:c>
      <x:c r="B20" s="21" t="str">
        <x:v>P&amp;L</x:v>
      </x:c>
      <x:c r="C20" s="21" t="str">
        <x:v>Sales &amp; marketing expense</x:v>
      </x:c>
      <x:c r="D20" s="89" t="n">
        <x:v>3500</x:v>
      </x:c>
      <x:c r="E20" s="21" t="str">
        <x:v>USD $000</x:v>
      </x:c>
      <x:c r="F20" s="21" t="str">
        <x:v>LTM to 2026-06-30</x:v>
      </x:c>
      <x:c r="G20" s="21" t="str">
        <x:v>Synthetic income statement</x:v>
      </x:c>
      <x:c r="H20" s="21" t="str">
        <x:v>Synthetic fact</x:v>
      </x:c>
      <x:c r="I20" s="21" t="str">
        <x:v>Operating expense; positive magnitude.</x:v>
      </x:c>
    </x:row>
    <x:row r="21" ht="34" customHeight="1">
      <x:c r="A21" s="21" t="str">
        <x:v>SYN-014</x:v>
      </x:c>
      <x:c r="B21" s="21" t="str">
        <x:v>P&amp;L</x:v>
      </x:c>
      <x:c r="C21" s="21" t="str">
        <x:v>Research &amp; development expense</x:v>
      </x:c>
      <x:c r="D21" s="89" t="n">
        <x:v>2900</x:v>
      </x:c>
      <x:c r="E21" s="21" t="str">
        <x:v>USD $000</x:v>
      </x:c>
      <x:c r="F21" s="21" t="str">
        <x:v>LTM to 2026-06-30</x:v>
      </x:c>
      <x:c r="G21" s="21" t="str">
        <x:v>Synthetic income statement</x:v>
      </x:c>
      <x:c r="H21" s="21" t="str">
        <x:v>Synthetic fact</x:v>
      </x:c>
      <x:c r="I21" s="21" t="str">
        <x:v>Operating expense; positive magnitude.</x:v>
      </x:c>
    </x:row>
    <x:row r="22" ht="34" customHeight="1">
      <x:c r="A22" s="21" t="str">
        <x:v>SYN-015</x:v>
      </x:c>
      <x:c r="B22" s="21" t="str">
        <x:v>P&amp;L</x:v>
      </x:c>
      <x:c r="C22" s="21" t="str">
        <x:v>General &amp; administrative expense</x:v>
      </x:c>
      <x:c r="D22" s="89" t="n">
        <x:v>1700</x:v>
      </x:c>
      <x:c r="E22" s="21" t="str">
        <x:v>USD $000</x:v>
      </x:c>
      <x:c r="F22" s="21" t="str">
        <x:v>LTM to 2026-06-30</x:v>
      </x:c>
      <x:c r="G22" s="21" t="str">
        <x:v>Synthetic income statement</x:v>
      </x:c>
      <x:c r="H22" s="21" t="str">
        <x:v>Synthetic fact</x:v>
      </x:c>
      <x:c r="I22" s="21" t="str">
        <x:v>Operating expense; positive magnitude.</x:v>
      </x:c>
    </x:row>
    <x:row r="23" ht="34" customHeight="1">
      <x:c r="A23" s="21" t="str">
        <x:v>SYN-016</x:v>
      </x:c>
      <x:c r="B23" s="21" t="str">
        <x:v>Liquidity</x:v>
      </x:c>
      <x:c r="C23" s="21" t="str">
        <x:v>Cash</x:v>
      </x:c>
      <x:c r="D23" s="89" t="n">
        <x:v>5600</x:v>
      </x:c>
      <x:c r="E23" s="21" t="str">
        <x:v>USD $000</x:v>
      </x:c>
      <x:c r="F23" s="21" t="str">
        <x:v>2026-06-30</x:v>
      </x:c>
      <x:c r="G23" s="21" t="str">
        <x:v>Synthetic balance sheet</x:v>
      </x:c>
      <x:c r="H23" s="21" t="str">
        <x:v>Synthetic fact</x:v>
      </x:c>
      <x:c r="I23" s="21" t="str">
        <x:v>Unrestricted cash before minimum reserve.</x:v>
      </x:c>
    </x:row>
    <x:row r="24" ht="34" customHeight="1">
      <x:c r="A24" s="21" t="str">
        <x:v>SYN-017</x:v>
      </x:c>
      <x:c r="B24" s="21" t="str">
        <x:v>Liquidity</x:v>
      </x:c>
      <x:c r="C24" s="21" t="str">
        <x:v>Debt</x:v>
      </x:c>
      <x:c r="D24" s="89" t="n">
        <x:v>900</x:v>
      </x:c>
      <x:c r="E24" s="21" t="str">
        <x:v>USD $000</x:v>
      </x:c>
      <x:c r="F24" s="21" t="str">
        <x:v>2026-06-30</x:v>
      </x:c>
      <x:c r="G24" s="21" t="str">
        <x:v>Synthetic balance sheet</x:v>
      </x:c>
      <x:c r="H24" s="21" t="str">
        <x:v>Synthetic fact</x:v>
      </x:c>
      <x:c r="I24" s="21" t="str">
        <x:v>Interest and covenant terms are not provided.</x:v>
      </x:c>
    </x:row>
    <x:row r="25" ht="34" customHeight="1">
      <x:c r="A25" s="21" t="str">
        <x:v>SYN-018</x:v>
      </x:c>
      <x:c r="B25" s="21" t="str">
        <x:v>Liquidity</x:v>
      </x:c>
      <x:c r="C25" s="21" t="str">
        <x:v>Monthly net cash burn</x:v>
      </x:c>
      <x:c r="D25" s="89" t="n">
        <x:v>360</x:v>
      </x:c>
      <x:c r="E25" s="21" t="str">
        <x:v>USD $000/month</x:v>
      </x:c>
      <x:c r="F25" s="21" t="str">
        <x:v>Current run-rate</x:v>
      </x:c>
      <x:c r="G25" s="21" t="str">
        <x:v>Synthetic cash schedule</x:v>
      </x:c>
      <x:c r="H25" s="21" t="str">
        <x:v>Synthetic fact</x:v>
      </x:c>
      <x:c r="I25" s="21" t="str">
        <x:v>Operating net cash outflow; excludes financing cash flows.</x:v>
      </x:c>
    </x:row>
    <x:row r="26" ht="34" customHeight="1">
      <x:c r="A26" s="21" t="str">
        <x:v>SYN-019</x:v>
      </x:c>
      <x:c r="B26" s="21" t="str">
        <x:v>Liquidity</x:v>
      </x:c>
      <x:c r="C26" s="21" t="str">
        <x:v>Minimum operating cash reserve</x:v>
      </x:c>
      <x:c r="D26" s="89" t="n">
        <x:v>800</x:v>
      </x:c>
      <x:c r="E26" s="21" t="str">
        <x:v>USD $000</x:v>
      </x:c>
      <x:c r="F26" s="21" t="str">
        <x:v>Policy</x:v>
      </x:c>
      <x:c r="G26" s="21" t="str">
        <x:v>Synthetic board policy</x:v>
      </x:c>
      <x:c r="H26" s="21" t="str">
        <x:v>Synthetic assumption</x:v>
      </x:c>
      <x:c r="I26" s="21" t="str">
        <x:v>Reserve is unavailable for runway.</x:v>
      </x:c>
    </x:row>
    <x:row r="27" ht="34" customHeight="1">
      <x:c r="A27" s="21" t="str">
        <x:v>SYN-020</x:v>
      </x:c>
      <x:c r="B27" s="21" t="str">
        <x:v>Financing</x:v>
      </x:c>
      <x:c r="C27" s="21" t="str">
        <x:v>Proposed pre-money valuation</x:v>
      </x:c>
      <x:c r="D27" s="89" t="n">
        <x:v>24000</x:v>
      </x:c>
      <x:c r="E27" s="21" t="str">
        <x:v>USD $000</x:v>
      </x:c>
      <x:c r="F27" s="21" t="str">
        <x:v>Proposed round</x:v>
      </x:c>
      <x:c r="G27" s="21" t="str">
        <x:v>Synthetic term sheet</x:v>
      </x:c>
      <x:c r="H27" s="21" t="str">
        <x:v>Synthetic fact</x:v>
      </x:c>
      <x:c r="I27" s="21" t="str">
        <x:v>No liquidation preference or option-pool top-up is provided.</x:v>
      </x:c>
    </x:row>
    <x:row r="28" ht="34" customHeight="1">
      <x:c r="A28" s="21" t="str">
        <x:v>SYN-021</x:v>
      </x:c>
      <x:c r="B28" s="21" t="str">
        <x:v>Financing</x:v>
      </x:c>
      <x:c r="C28" s="21" t="str">
        <x:v>New primary capital</x:v>
      </x:c>
      <x:c r="D28" s="89" t="n">
        <x:v>6000</x:v>
      </x:c>
      <x:c r="E28" s="21" t="str">
        <x:v>USD $000</x:v>
      </x:c>
      <x:c r="F28" s="21" t="str">
        <x:v>Proposed round</x:v>
      </x:c>
      <x:c r="G28" s="21" t="str">
        <x:v>Synthetic term sheet</x:v>
      </x:c>
      <x:c r="H28" s="21" t="str">
        <x:v>Synthetic fact</x:v>
      </x:c>
      <x:c r="I28" s="21" t="str">
        <x:v>All proceeds are primary.</x:v>
      </x:c>
    </x:row>
    <x:row r="29" ht="34" customHeight="1">
      <x:c r="A29" s="21" t="str">
        <x:v>SYN-022</x:v>
      </x:c>
      <x:c r="B29" s="21" t="str">
        <x:v>Financing</x:v>
      </x:c>
      <x:c r="C29" s="21" t="str">
        <x:v>Existing fully diluted shares</x:v>
      </x:c>
      <x:c r="D29" s="89" t="n">
        <x:v>12000</x:v>
      </x:c>
      <x:c r="E29" s="21" t="str">
        <x:v>000 shares</x:v>
      </x:c>
      <x:c r="F29" s="21" t="str">
        <x:v>Pre-financing</x:v>
      </x:c>
      <x:c r="G29" s="21" t="str">
        <x:v>Synthetic cap table</x:v>
      </x:c>
      <x:c r="H29" s="21" t="str">
        <x:v>Synthetic fact</x:v>
      </x:c>
      <x:c r="I29" s="21" t="str">
        <x:v>No unmodeled securities.</x:v>
      </x:c>
    </x:row>
    <x:row r="30" ht="34" customHeight="1">
      <x:c r="A30" s="21" t="str">
        <x:v>SYN-023</x:v>
      </x:c>
      <x:c r="B30" s="21" t="str">
        <x:v>Exit</x:v>
      </x:c>
      <x:c r="C30" s="21" t="str">
        <x:v>Future dilution before exit</x:v>
      </x:c>
      <x:c r="D30" s="90" t="n">
        <x:v>0.15</x:v>
      </x:c>
      <x:c r="E30" s="21" t="str">
        <x:v>%</x:v>
      </x:c>
      <x:c r="F30" s="21" t="str">
        <x:v>Post-round to exit</x:v>
      </x:c>
      <x:c r="G30" s="21" t="str">
        <x:v>Synthetic scenario assumptions</x:v>
      </x:c>
      <x:c r="H30" s="21" t="str">
        <x:v>Synthetic assumption</x:v>
      </x:c>
      <x:c r="I30" s="21" t="str">
        <x:v>Applied proportionally after this financing.</x:v>
      </x:c>
    </x:row>
    <x:row r="31" ht="34" customHeight="1">
      <x:c r="A31" s="22" t="str">
        <x:v>SYN-024</x:v>
      </x:c>
      <x:c r="B31" s="22" t="str">
        <x:v>Exit</x:v>
      </x:c>
      <x:c r="C31" s="22" t="str">
        <x:v>Years to exit</x:v>
      </x:c>
      <x:c r="D31" s="91" t="n">
        <x:v>5</x:v>
      </x:c>
      <x:c r="E31" s="22" t="str">
        <x:v>years</x:v>
      </x:c>
      <x:c r="F31" s="22" t="str">
        <x:v>From financing</x:v>
      </x:c>
      <x:c r="G31" s="22" t="str">
        <x:v>Synthetic scenario assumptions</x:v>
      </x:c>
      <x:c r="H31" s="22" t="str">
        <x:v>Synthetic assumption</x:v>
      </x:c>
      <x:c r="I31" s="22" t="str">
        <x:v>Annualized return uses a five-year period.</x:v>
      </x:c>
    </x:row>
    <x:row r="32" ht="34" customHeight="1">
      <x:c r="A32" s="181"/>
      <x:c r="B32" s="181"/>
      <x:c r="C32" s="181"/>
      <x:c r="D32" s="181"/>
      <x:c r="E32" s="181"/>
      <x:c r="F32" s="181"/>
      <x:c r="G32" s="181"/>
      <x:c r="H32" s="181"/>
      <x:c r="I32" s="181"/>
    </x:row>
    <x:row r="33" ht="34" customHeight="1">
      <x:c r="A33" s="182" t="str">
        <x:v>EXIT SCENARIO INPUTS</x:v>
      </x:c>
      <x:c r="B33" s="182" t="str">
        <x:v>EXIT SCENARIO INPUTS</x:v>
      </x:c>
      <x:c r="C33" s="182" t="str">
        <x:v>EXIT SCENARIO INPUTS</x:v>
      </x:c>
      <x:c r="D33" s="182" t="str">
        <x:v>EXIT SCENARIO INPUTS</x:v>
      </x:c>
      <x:c r="E33" s="182" t="str">
        <x:v>EXIT SCENARIO INPUTS</x:v>
      </x:c>
      <x:c r="F33" s="182" t="str">
        <x:v>EXIT SCENARIO INPUTS</x:v>
      </x:c>
      <x:c r="G33" s="182" t="str">
        <x:v>EXIT SCENARIO INPUTS</x:v>
      </x:c>
      <x:c r="H33" s="182" t="str">
        <x:v>EXIT SCENARIO INPUTS</x:v>
      </x:c>
      <x:c r="I33" s="182" t="str">
        <x:v>EXIT SCENARIO INPUTS</x:v>
      </x:c>
    </x:row>
    <x:row r="34" ht="34" customHeight="1">
      <x:c r="A34" s="183" t="str">
        <x:v>Scenario</x:v>
      </x:c>
      <x:c r="B34" s="184" t="str">
        <x:v>Probability</x:v>
      </x:c>
      <x:c r="C34" s="184" t="str">
        <x:v>Exit ARR</x:v>
      </x:c>
      <x:c r="D34" s="184" t="str">
        <x:v>ARR multiple</x:v>
      </x:c>
      <x:c r="E34" s="184" t="str">
        <x:v>Exit cash</x:v>
      </x:c>
      <x:c r="F34" s="184" t="str">
        <x:v>Exit debt</x:v>
      </x:c>
      <x:c r="G34" s="184" t="str">
        <x:v>Source</x:v>
      </x:c>
      <x:c r="H34" s="184" t="str">
        <x:v>Evidence type</x:v>
      </x:c>
      <x:c r="I34" s="185" t="str">
        <x:v>Boundary note</x:v>
      </x:c>
    </x:row>
    <x:row r="35" ht="34" customHeight="1">
      <x:c r="A35" s="20" t="str">
        <x:v>Downside</x:v>
      </x:c>
      <x:c r="B35" s="92" t="n">
        <x:v>0.25</x:v>
      </x:c>
      <x:c r="C35" s="95" t="n">
        <x:v>15000</x:v>
      </x:c>
      <x:c r="D35" s="98" t="n">
        <x:v>3</x:v>
      </x:c>
      <x:c r="E35" s="95" t="n">
        <x:v>1000</x:v>
      </x:c>
      <x:c r="F35" s="95" t="n">
        <x:v>2000</x:v>
      </x:c>
      <x:c r="G35" s="20" t="str">
        <x:v>Synthetic scenario assumptions</x:v>
      </x:c>
      <x:c r="H35" s="20" t="str">
        <x:v>Synthetic assumption</x:v>
      </x:c>
      <x:c r="I35" s="20" t="str">
        <x:v>Probabilities are decision priors, not observed frequencies.</x:v>
      </x:c>
    </x:row>
    <x:row r="36" ht="34" customHeight="1">
      <x:c r="A36" s="21" t="str">
        <x:v>Base</x:v>
      </x:c>
      <x:c r="B36" s="93" t="n">
        <x:v>0.6</x:v>
      </x:c>
      <x:c r="C36" s="96" t="n">
        <x:v>30000</x:v>
      </x:c>
      <x:c r="D36" s="99" t="n">
        <x:v>6</x:v>
      </x:c>
      <x:c r="E36" s="96" t="n">
        <x:v>3000</x:v>
      </x:c>
      <x:c r="F36" s="96" t="n">
        <x:v>1500</x:v>
      </x:c>
      <x:c r="G36" s="21" t="str">
        <x:v>Synthetic scenario assumptions</x:v>
      </x:c>
      <x:c r="H36" s="21" t="str">
        <x:v>Synthetic assumption</x:v>
      </x:c>
      <x:c r="I36" s="21" t="str">
        <x:v>Exit multiple is applied to ARR, not recognized revenue.</x:v>
      </x:c>
    </x:row>
    <x:row r="37" ht="34" customHeight="1">
      <x:c r="A37" s="22" t="str">
        <x:v>Upside</x:v>
      </x:c>
      <x:c r="B37" s="94" t="n">
        <x:v>0.15</x:v>
      </x:c>
      <x:c r="C37" s="97" t="n">
        <x:v>50000</x:v>
      </x:c>
      <x:c r="D37" s="100" t="n">
        <x:v>8</x:v>
      </x:c>
      <x:c r="E37" s="97" t="n">
        <x:v>8000</x:v>
      </x:c>
      <x:c r="F37" s="97" t="n">
        <x:v>0</x:v>
      </x:c>
      <x:c r="G37" s="22" t="str">
        <x:v>Synthetic scenario assumptions</x:v>
      </x:c>
      <x:c r="H37" s="22" t="str">
        <x:v>Synthetic assumption</x:v>
      </x:c>
      <x:c r="I37" s="22" t="str">
        <x:v>Exit transaction costs and taxes are not modeled.</x:v>
      </x:c>
    </x:row>
  </x:sheetData>
  <x:mergeCells>
    <x:mergeCell ref="A1:I2"/>
    <x:mergeCell ref="A3:I4"/>
    <x:mergeCell ref="A6:I6"/>
    <x:mergeCell ref="A33:I33"/>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9" hidden="0" customWidth="1"/>
    <x:col min="2" max="2" width="16" hidden="0" customWidth="1"/>
    <x:col min="3" max="3" width="14" hidden="0" customWidth="1"/>
    <x:col min="4" max="4" width="42"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s>
  <x:sheetData>
    <x:row r="1" ht="34" customHeight="1">
      <x:c r="A1" s="179" t="str">
        <x:v>Golden Output</x:v>
      </x:c>
      <x:c r="B1" s="179" t="str">
        <x:v>Golden Output</x:v>
      </x:c>
      <x:c r="C1" s="179" t="str">
        <x:v>Golden Output</x:v>
      </x:c>
      <x:c r="D1" s="179" t="str">
        <x:v>Golden Output</x:v>
      </x:c>
      <x:c r="E1" s="179" t="str">
        <x:v>Golden Output</x:v>
      </x:c>
      <x:c r="F1" s="179" t="str">
        <x:v>Golden Output</x:v>
      </x:c>
      <x:c r="G1" s="179" t="str">
        <x:v>Golden Output</x:v>
      </x:c>
      <x:c r="H1" s="179" t="str">
        <x:v>Golden Output</x:v>
      </x:c>
      <x:c r="I1" s="179" t="str">
        <x:v>Golden Output</x:v>
      </x:c>
      <x:c r="J1" s="179" t="str">
        <x:v>Golden Output</x:v>
      </x:c>
      <x:c r="K1" s="179" t="str">
        <x:v>Golden Output</x:v>
      </x:c>
      <x:c r="L1" s="179" t="str">
        <x:v>Golden Output</x:v>
      </x:c>
    </x:row>
    <x:row r="2" ht="34" customHeight="1">
      <x:c r="A2" s="179" t="str">
        <x:v>Golden Output</x:v>
      </x:c>
      <x:c r="B2" s="179" t="str">
        <x:v>Golden Output</x:v>
      </x:c>
      <x:c r="C2" s="179" t="str">
        <x:v>Golden Output</x:v>
      </x:c>
      <x:c r="D2" s="179" t="str">
        <x:v>Golden Output</x:v>
      </x:c>
      <x:c r="E2" s="179" t="str">
        <x:v>Golden Output</x:v>
      </x:c>
      <x:c r="F2" s="179" t="str">
        <x:v>Golden Output</x:v>
      </x:c>
      <x:c r="G2" s="179" t="str">
        <x:v>Golden Output</x:v>
      </x:c>
      <x:c r="H2" s="179" t="str">
        <x:v>Golden Output</x:v>
      </x:c>
      <x:c r="I2" s="179" t="str">
        <x:v>Golden Output</x:v>
      </x:c>
      <x:c r="J2" s="179" t="str">
        <x:v>Golden Output</x:v>
      </x:c>
      <x:c r="K2" s="179" t="str">
        <x:v>Golden Output</x:v>
      </x:c>
      <x:c r="L2" s="179" t="str">
        <x:v>Golden Output</x:v>
      </x:c>
    </x:row>
    <x:row r="3" ht="30" customHeight="1">
      <x:c r="A3" s="180" t="str">
        <x:v>Formula-driven reference answer. Green numbers are linked to the synthetic source pack; conclusions remain explicitly bounded.</x:v>
      </x:c>
      <x:c r="B3" s="180" t="str">
        <x:v>Formula-driven reference answer. Green numbers are linked to the synthetic source pack; conclusions remain explicitly bounded.</x:v>
      </x:c>
      <x:c r="C3" s="180" t="str">
        <x:v>Formula-driven reference answer. Green numbers are linked to the synthetic source pack; conclusions remain explicitly bounded.</x:v>
      </x:c>
      <x:c r="D3" s="180" t="str">
        <x:v>Formula-driven reference answer. Green numbers are linked to the synthetic source pack; conclusions remain explicitly bounded.</x:v>
      </x:c>
      <x:c r="E3" s="180" t="str">
        <x:v>Formula-driven reference answer. Green numbers are linked to the synthetic source pack; conclusions remain explicitly bounded.</x:v>
      </x:c>
      <x:c r="F3" s="180" t="str">
        <x:v>Formula-driven reference answer. Green numbers are linked to the synthetic source pack; conclusions remain explicitly bounded.</x:v>
      </x:c>
      <x:c r="G3" s="180" t="str">
        <x:v>Formula-driven reference answer. Green numbers are linked to the synthetic source pack; conclusions remain explicitly bounded.</x:v>
      </x:c>
      <x:c r="H3" s="180" t="str">
        <x:v>Formula-driven reference answer. Green numbers are linked to the synthetic source pack; conclusions remain explicitly bounded.</x:v>
      </x:c>
      <x:c r="I3" s="180" t="str">
        <x:v>Formula-driven reference answer. Green numbers are linked to the synthetic source pack; conclusions remain explicitly bounded.</x:v>
      </x:c>
      <x:c r="J3" s="180" t="str">
        <x:v>Formula-driven reference answer. Green numbers are linked to the synthetic source pack; conclusions remain explicitly bounded.</x:v>
      </x:c>
      <x:c r="K3" s="180" t="str">
        <x:v>Formula-driven reference answer. Green numbers are linked to the synthetic source pack; conclusions remain explicitly bounded.</x:v>
      </x:c>
      <x:c r="L3" s="180" t="str">
        <x:v>Formula-driven reference answer. Green numbers are linked to the synthetic source pack; conclusions remain explicitly bounded.</x:v>
      </x:c>
    </x:row>
    <x:row r="4" ht="30" customHeight="1">
      <x:c r="A4" s="180" t="str">
        <x:v>Formula-driven reference answer. Green numbers are linked to the synthetic source pack; conclusions remain explicitly bounded.</x:v>
      </x:c>
      <x:c r="B4" s="180" t="str">
        <x:v>Formula-driven reference answer. Green numbers are linked to the synthetic source pack; conclusions remain explicitly bounded.</x:v>
      </x:c>
      <x:c r="C4" s="180" t="str">
        <x:v>Formula-driven reference answer. Green numbers are linked to the synthetic source pack; conclusions remain explicitly bounded.</x:v>
      </x:c>
      <x:c r="D4" s="180" t="str">
        <x:v>Formula-driven reference answer. Green numbers are linked to the synthetic source pack; conclusions remain explicitly bounded.</x:v>
      </x:c>
      <x:c r="E4" s="180" t="str">
        <x:v>Formula-driven reference answer. Green numbers are linked to the synthetic source pack; conclusions remain explicitly bounded.</x:v>
      </x:c>
      <x:c r="F4" s="180" t="str">
        <x:v>Formula-driven reference answer. Green numbers are linked to the synthetic source pack; conclusions remain explicitly bounded.</x:v>
      </x:c>
      <x:c r="G4" s="180" t="str">
        <x:v>Formula-driven reference answer. Green numbers are linked to the synthetic source pack; conclusions remain explicitly bounded.</x:v>
      </x:c>
      <x:c r="H4" s="180" t="str">
        <x:v>Formula-driven reference answer. Green numbers are linked to the synthetic source pack; conclusions remain explicitly bounded.</x:v>
      </x:c>
      <x:c r="I4" s="180" t="str">
        <x:v>Formula-driven reference answer. Green numbers are linked to the synthetic source pack; conclusions remain explicitly bounded.</x:v>
      </x:c>
      <x:c r="J4" s="180" t="str">
        <x:v>Formula-driven reference answer. Green numbers are linked to the synthetic source pack; conclusions remain explicitly bounded.</x:v>
      </x:c>
      <x:c r="K4" s="180" t="str">
        <x:v>Formula-driven reference answer. Green numbers are linked to the synthetic source pack; conclusions remain explicitly bounded.</x:v>
      </x:c>
      <x:c r="L4" s="180" t="str">
        <x:v>Formula-driven reference answer. Green numbers are linked to the synthetic source pack; conclusions remain explicitly bounded.</x:v>
      </x:c>
    </x:row>
    <x:row r="5">
      <x:c r="A5" s="181"/>
      <x:c r="B5" s="181"/>
      <x:c r="C5" s="181"/>
      <x:c r="D5" s="181"/>
      <x:c r="E5" s="181"/>
      <x:c r="F5" s="181"/>
      <x:c r="G5" s="181"/>
      <x:c r="H5" s="181"/>
      <x:c r="I5" s="181"/>
      <x:c r="J5" s="181"/>
      <x:c r="K5" s="181"/>
      <x:c r="L5" s="181"/>
    </x:row>
    <x:row r="6" ht="24" customHeight="1">
      <x:c r="A6" s="182" t="str">
        <x:v>OPERATING AND LIQUIDITY METRICS</x:v>
      </x:c>
      <x:c r="B6" s="182" t="str">
        <x:v>OPERATING AND LIQUIDITY METRICS</x:v>
      </x:c>
      <x:c r="C6" s="182" t="str">
        <x:v>OPERATING AND LIQUIDITY METRICS</x:v>
      </x:c>
      <x:c r="D6" s="182" t="str">
        <x:v>OPERATING AND LIQUIDITY METRICS</x:v>
      </x:c>
      <x:c r="E6" s="182" t="str">
        <x:v>OPERATING AND LIQUIDITY METRICS</x:v>
      </x:c>
      <x:c r="F6" s="182" t="str">
        <x:v>OPERATING AND LIQUIDITY METRICS</x:v>
      </x:c>
      <x:c r="G6" s="182" t="str">
        <x:v>OPERATING AND LIQUIDITY METRICS</x:v>
      </x:c>
      <x:c r="H6" s="182" t="str">
        <x:v>OPERATING AND LIQUIDITY METRICS</x:v>
      </x:c>
      <x:c r="I6" s="182" t="str">
        <x:v>OPERATING AND LIQUIDITY METRICS</x:v>
      </x:c>
      <x:c r="J6" s="182" t="str">
        <x:v>OPERATING AND LIQUIDITY METRICS</x:v>
      </x:c>
      <x:c r="K6" s="182" t="str">
        <x:v>OPERATING AND LIQUIDITY METRICS</x:v>
      </x:c>
      <x:c r="L6" s="182" t="str">
        <x:v>OPERATING AND LIQUIDITY METRICS</x:v>
      </x:c>
    </x:row>
    <x:row r="7" ht="30" customHeight="1">
      <x:c r="A7" s="183" t="str">
        <x:v>Metric</x:v>
      </x:c>
      <x:c r="B7" s="184" t="str">
        <x:v>Golden result</x:v>
      </x:c>
      <x:c r="C7" s="184" t="str">
        <x:v>Unit</x:v>
      </x:c>
      <x:c r="D7" s="185" t="str">
        <x:v>Formula logic / interpretation</x:v>
      </x:c>
      <x:c r="E7" s="181"/>
      <x:c r="F7" s="181"/>
      <x:c r="G7" s="181"/>
      <x:c r="H7" s="181"/>
      <x:c r="I7" s="181"/>
      <x:c r="J7" s="181"/>
      <x:c r="K7" s="181"/>
      <x:c r="L7" s="181"/>
    </x:row>
    <x:row r="8" ht="32" customHeight="1">
      <x:c r="A8" s="20" t="str">
        <x:v>Calculated ending ARR</x:v>
      </x:c>
      <x:c r="B8" s="104" t="n">
        <x:f>'Inputs'!$D$12+'Inputs'!$D$13+'Inputs'!$D$14-'Inputs'!$D$15-'Inputs'!$D$16</x:f>
        <x:v>8400</x:v>
      </x:c>
      <x:c r="C8" s="20" t="str">
        <x:v>USD $000</x:v>
      </x:c>
      <x:c r="D8" s="20" t="str">
        <x:v>Beginning + new + expansion - contraction - churn</x:v>
      </x:c>
      <x:c r="E8" s="181"/>
      <x:c r="F8" s="181"/>
      <x:c r="G8" s="181"/>
      <x:c r="H8" s="181"/>
      <x:c r="I8" s="181"/>
      <x:c r="J8" s="181"/>
      <x:c r="K8" s="181"/>
      <x:c r="L8" s="181"/>
    </x:row>
    <x:row r="9" ht="32" customHeight="1">
      <x:c r="A9" s="21" t="str">
        <x:v>ARR bridge difference</x:v>
      </x:c>
      <x:c r="B9" s="105" t="n">
        <x:f>B8-'Inputs'!$D$17</x:f>
        <x:v>0</x:v>
      </x:c>
      <x:c r="C9" s="21" t="str">
        <x:v>USD $000</x:v>
      </x:c>
      <x:c r="D9" s="21" t="str">
        <x:v>Must equal zero versus reported ending ARR</x:v>
      </x:c>
      <x:c r="E9" s="181"/>
      <x:c r="F9" s="181"/>
      <x:c r="G9" s="181"/>
      <x:c r="H9" s="181"/>
      <x:c r="I9" s="181"/>
      <x:c r="J9" s="181"/>
      <x:c r="K9" s="181"/>
      <x:c r="L9" s="181"/>
    </x:row>
    <x:row r="10" ht="32" customHeight="1">
      <x:c r="A10" s="21" t="str">
        <x:v>Net new ARR</x:v>
      </x:c>
      <x:c r="B10" s="105" t="n">
        <x:f>'Inputs'!$D$17-'Inputs'!$D$12</x:f>
        <x:v>1600</x:v>
      </x:c>
      <x:c r="C10" s="21" t="str">
        <x:v>USD $000</x:v>
      </x:c>
      <x:c r="D10" s="21" t="str">
        <x:v>Ending ARR less beginning ARR</x:v>
      </x:c>
      <x:c r="E10" s="181"/>
      <x:c r="F10" s="181"/>
      <x:c r="G10" s="181"/>
      <x:c r="H10" s="181"/>
      <x:c r="I10" s="181"/>
      <x:c r="J10" s="181"/>
      <x:c r="K10" s="181"/>
      <x:c r="L10" s="181"/>
    </x:row>
    <x:row r="11" ht="32" customHeight="1">
      <x:c r="A11" s="21" t="str">
        <x:v>ARR growth</x:v>
      </x:c>
      <x:c r="B11" s="106" t="n">
        <x:f>'Inputs'!$D$17/'Inputs'!$D$12-1</x:f>
        <x:v>0.23529411764705888</x:v>
      </x:c>
      <x:c r="C11" s="21" t="str">
        <x:v>%</x:v>
      </x:c>
      <x:c r="D11" s="21" t="str">
        <x:v>Ending ARR / beginning ARR - 1</x:v>
      </x:c>
      <x:c r="E11" s="181"/>
      <x:c r="F11" s="181"/>
      <x:c r="G11" s="181"/>
      <x:c r="H11" s="181"/>
      <x:c r="I11" s="181"/>
      <x:c r="J11" s="181"/>
      <x:c r="K11" s="181"/>
      <x:c r="L11" s="181"/>
    </x:row>
    <x:row r="12" ht="32" customHeight="1">
      <x:c r="A12" s="21" t="str">
        <x:v>Monthly recurring revenue</x:v>
      </x:c>
      <x:c r="B12" s="107" t="n">
        <x:f>'Inputs'!$D$17/12</x:f>
        <x:v>700</x:v>
      </x:c>
      <x:c r="C12" s="21" t="str">
        <x:v>USD $000/month</x:v>
      </x:c>
      <x:c r="D12" s="21" t="str">
        <x:v>ARR / 12</x:v>
      </x:c>
      <x:c r="E12" s="181"/>
      <x:c r="F12" s="181"/>
      <x:c r="G12" s="181"/>
      <x:c r="H12" s="181"/>
      <x:c r="I12" s="181"/>
      <x:c r="J12" s="181"/>
      <x:c r="K12" s="181"/>
      <x:c r="L12" s="181"/>
    </x:row>
    <x:row r="13" ht="32" customHeight="1">
      <x:c r="A13" s="21" t="str">
        <x:v>Gross revenue retention</x:v>
      </x:c>
      <x:c r="B13" s="106" t="n">
        <x:f>('Inputs'!$D$12-'Inputs'!$D$15-'Inputs'!$D$16)/'Inputs'!$D$12</x:f>
        <x:v>0.9117647058823529</x:v>
      </x:c>
      <x:c r="C13" s="21" t="str">
        <x:v>%</x:v>
      </x:c>
      <x:c r="D13" s="21" t="str">
        <x:v>Beginning cohort after contraction and churn; excludes expansion</x:v>
      </x:c>
      <x:c r="E13" s="181"/>
      <x:c r="F13" s="181"/>
      <x:c r="G13" s="181"/>
      <x:c r="H13" s="181"/>
      <x:c r="I13" s="181"/>
      <x:c r="J13" s="181"/>
      <x:c r="K13" s="181"/>
      <x:c r="L13" s="181"/>
    </x:row>
    <x:row r="14" ht="32" customHeight="1">
      <x:c r="A14" s="21" t="str">
        <x:v>Net revenue retention</x:v>
      </x:c>
      <x:c r="B14" s="106" t="n">
        <x:f>('Inputs'!$D$12+'Inputs'!$D$14-'Inputs'!$D$15-'Inputs'!$D$16)/'Inputs'!$D$12</x:f>
        <x:v>0.9852941176470589</x:v>
      </x:c>
      <x:c r="C14" s="21" t="str">
        <x:v>%</x:v>
      </x:c>
      <x:c r="D14" s="21" t="str">
        <x:v>Beginning cohort including expansion</x:v>
      </x:c>
      <x:c r="E14" s="181"/>
      <x:c r="F14" s="181"/>
      <x:c r="G14" s="181"/>
      <x:c r="H14" s="181"/>
      <x:c r="I14" s="181"/>
      <x:c r="J14" s="181"/>
      <x:c r="K14" s="181"/>
      <x:c r="L14" s="181"/>
    </x:row>
    <x:row r="15" ht="32" customHeight="1">
      <x:c r="A15" s="21" t="str">
        <x:v>Annualized net cash burn</x:v>
      </x:c>
      <x:c r="B15" s="107" t="n">
        <x:f>'Inputs'!$D$25*12</x:f>
        <x:v>4320</x:v>
      </x:c>
      <x:c r="C15" s="21" t="str">
        <x:v>USD $000/year</x:v>
      </x:c>
      <x:c r="D15" s="21" t="str">
        <x:v>Monthly operating burn x 12</x:v>
      </x:c>
      <x:c r="E15" s="181"/>
      <x:c r="F15" s="181"/>
      <x:c r="G15" s="181"/>
      <x:c r="H15" s="181"/>
      <x:c r="I15" s="181"/>
      <x:c r="J15" s="181"/>
      <x:c r="K15" s="181"/>
      <x:c r="L15" s="181"/>
    </x:row>
    <x:row r="16" ht="32" customHeight="1">
      <x:c r="A16" s="21" t="str">
        <x:v>Burn multiple</x:v>
      </x:c>
      <x:c r="B16" s="108" t="n">
        <x:f>B15/B10</x:f>
        <x:v>2.7</x:v>
      </x:c>
      <x:c r="C16" s="21" t="str">
        <x:v>x</x:v>
      </x:c>
      <x:c r="D16" s="21" t="str">
        <x:v>Annualized net cash burn / net new ARR</x:v>
      </x:c>
      <x:c r="E16" s="181"/>
      <x:c r="F16" s="181"/>
      <x:c r="G16" s="181"/>
      <x:c r="H16" s="181"/>
      <x:c r="I16" s="181"/>
      <x:c r="J16" s="181"/>
      <x:c r="K16" s="181"/>
      <x:c r="L16" s="181"/>
    </x:row>
    <x:row r="17" ht="32" customHeight="1">
      <x:c r="A17" s="21" t="str">
        <x:v>Gross margin</x:v>
      </x:c>
      <x:c r="B17" s="106" t="n">
        <x:f>'Inputs'!$D$19/'Inputs'!$D$18</x:f>
        <x:v>0.64</x:v>
      </x:c>
      <x:c r="C17" s="21" t="str">
        <x:v>%</x:v>
      </x:c>
      <x:c r="D17" s="21" t="str">
        <x:v>Gross profit / recognized revenue</x:v>
      </x:c>
      <x:c r="E17" s="181"/>
      <x:c r="F17" s="181"/>
      <x:c r="G17" s="181"/>
      <x:c r="H17" s="181"/>
      <x:c r="I17" s="181"/>
      <x:c r="J17" s="181"/>
      <x:c r="K17" s="181"/>
      <x:c r="L17" s="181"/>
    </x:row>
    <x:row r="18" ht="32" customHeight="1">
      <x:c r="A18" s="21" t="str">
        <x:v>Total operating expenses</x:v>
      </x:c>
      <x:c r="B18" s="105" t="n">
        <x:f>SUM('Inputs'!$D$20:$D$22)</x:f>
        <x:v>8100</x:v>
      </x:c>
      <x:c r="C18" s="21" t="str">
        <x:v>USD $000</x:v>
      </x:c>
      <x:c r="D18" s="21" t="str">
        <x:v>S&amp;M + R&amp;D + G&amp;A</x:v>
      </x:c>
      <x:c r="E18" s="181"/>
      <x:c r="F18" s="181"/>
      <x:c r="G18" s="181"/>
      <x:c r="H18" s="181"/>
      <x:c r="I18" s="181"/>
      <x:c r="J18" s="181"/>
      <x:c r="K18" s="181"/>
      <x:c r="L18" s="181"/>
    </x:row>
    <x:row r="19" ht="32" customHeight="1">
      <x:c r="A19" s="21" t="str">
        <x:v>EBITDA</x:v>
      </x:c>
      <x:c r="B19" s="105" t="n">
        <x:f>'Inputs'!$D$19-B18</x:f>
        <x:v>-3684</x:v>
      </x:c>
      <x:c r="C19" s="21" t="str">
        <x:v>USD $000</x:v>
      </x:c>
      <x:c r="D19" s="21" t="str">
        <x:v>Gross profit - operating expenses</x:v>
      </x:c>
      <x:c r="E19" s="181"/>
      <x:c r="F19" s="181"/>
      <x:c r="G19" s="181"/>
      <x:c r="H19" s="181"/>
      <x:c r="I19" s="181"/>
      <x:c r="J19" s="181"/>
      <x:c r="K19" s="181"/>
      <x:c r="L19" s="181"/>
    </x:row>
    <x:row r="20" ht="32" customHeight="1">
      <x:c r="A20" s="21" t="str">
        <x:v>EBITDA margin</x:v>
      </x:c>
      <x:c r="B20" s="109" t="n">
        <x:f>B19/'Inputs'!$D$18</x:f>
        <x:v>-0.5339130434782609</x:v>
      </x:c>
      <x:c r="C20" s="21" t="str">
        <x:v>%</x:v>
      </x:c>
      <x:c r="D20" s="21" t="str">
        <x:v>EBITDA / recognized revenue</x:v>
      </x:c>
      <x:c r="E20" s="181"/>
      <x:c r="F20" s="181"/>
      <x:c r="G20" s="181"/>
      <x:c r="H20" s="181"/>
      <x:c r="I20" s="181"/>
      <x:c r="J20" s="181"/>
      <x:c r="K20" s="181"/>
      <x:c r="L20" s="181"/>
    </x:row>
    <x:row r="21" ht="32" customHeight="1">
      <x:c r="A21" s="21" t="str">
        <x:v>Rule of 40</x:v>
      </x:c>
      <x:c r="B21" s="109" t="n">
        <x:f>B11+B20</x:f>
        <x:v>-0.298618925831202</x:v>
      </x:c>
      <x:c r="C21" s="21" t="str">
        <x:v>%</x:v>
      </x:c>
      <x:c r="D21" s="21" t="str">
        <x:v>ARR growth + EBITDA margin</x:v>
      </x:c>
      <x:c r="E21" s="181"/>
      <x:c r="F21" s="181"/>
      <x:c r="G21" s="181"/>
      <x:c r="H21" s="181"/>
      <x:c r="I21" s="181"/>
      <x:c r="J21" s="181"/>
      <x:c r="K21" s="181"/>
      <x:c r="L21" s="181"/>
    </x:row>
    <x:row r="22" ht="32" customHeight="1">
      <x:c r="A22" s="21" t="str">
        <x:v>Available cash for runway</x:v>
      </x:c>
      <x:c r="B22" s="107" t="n">
        <x:f>MAX(0,'Inputs'!$D$23-'Inputs'!$D$26)</x:f>
        <x:v>4800</x:v>
      </x:c>
      <x:c r="C22" s="21" t="str">
        <x:v>USD $000</x:v>
      </x:c>
      <x:c r="D22" s="21" t="str">
        <x:v>Cash less minimum operating reserve</x:v>
      </x:c>
      <x:c r="E22" s="181"/>
      <x:c r="F22" s="181"/>
      <x:c r="G22" s="181"/>
      <x:c r="H22" s="181"/>
      <x:c r="I22" s="181"/>
      <x:c r="J22" s="181"/>
      <x:c r="K22" s="181"/>
      <x:c r="L22" s="181"/>
    </x:row>
    <x:row r="23" ht="32" customHeight="1">
      <x:c r="A23" s="22" t="str">
        <x:v>Runway</x:v>
      </x:c>
      <x:c r="B23" s="110" t="n">
        <x:f>IF('Inputs'!$D$25&gt;0,B22/'Inputs'!$D$25,0)</x:f>
        <x:v>13.333333333333334</x:v>
      </x:c>
      <x:c r="C23" s="22" t="str">
        <x:v>months</x:v>
      </x:c>
      <x:c r="D23" s="22" t="str">
        <x:v>Available cash / monthly burn; guarded for zero burn</x:v>
      </x:c>
      <x:c r="E23" s="181"/>
      <x:c r="F23" s="181"/>
      <x:c r="G23" s="181"/>
      <x:c r="H23" s="181"/>
      <x:c r="I23" s="181"/>
      <x:c r="J23" s="181"/>
      <x:c r="K23" s="181"/>
      <x:c r="L23" s="181"/>
    </x:row>
    <x:row r="24">
      <x:c r="A24" s="181"/>
      <x:c r="B24" s="181"/>
      <x:c r="C24" s="181"/>
      <x:c r="D24" s="181"/>
      <x:c r="E24" s="181"/>
      <x:c r="F24" s="181"/>
      <x:c r="G24" s="181"/>
      <x:c r="H24" s="181"/>
      <x:c r="I24" s="181"/>
      <x:c r="J24" s="181"/>
      <x:c r="K24" s="181"/>
      <x:c r="L24" s="181"/>
    </x:row>
    <x:row r="25" ht="24" customHeight="1">
      <x:c r="A25" s="182" t="str">
        <x:v>PRICED ROUND AND OWNERSHIP</x:v>
      </x:c>
      <x:c r="B25" s="182" t="str">
        <x:v>PRICED ROUND AND OWNERSHIP</x:v>
      </x:c>
      <x:c r="C25" s="182" t="str">
        <x:v>PRICED ROUND AND OWNERSHIP</x:v>
      </x:c>
      <x:c r="D25" s="182" t="str">
        <x:v>PRICED ROUND AND OWNERSHIP</x:v>
      </x:c>
      <x:c r="E25" s="182" t="str">
        <x:v>PRICED ROUND AND OWNERSHIP</x:v>
      </x:c>
      <x:c r="F25" s="182" t="str">
        <x:v>PRICED ROUND AND OWNERSHIP</x:v>
      </x:c>
      <x:c r="G25" s="182" t="str">
        <x:v>PRICED ROUND AND OWNERSHIP</x:v>
      </x:c>
      <x:c r="H25" s="182" t="str">
        <x:v>PRICED ROUND AND OWNERSHIP</x:v>
      </x:c>
      <x:c r="I25" s="182" t="str">
        <x:v>PRICED ROUND AND OWNERSHIP</x:v>
      </x:c>
      <x:c r="J25" s="182" t="str">
        <x:v>PRICED ROUND AND OWNERSHIP</x:v>
      </x:c>
      <x:c r="K25" s="182" t="str">
        <x:v>PRICED ROUND AND OWNERSHIP</x:v>
      </x:c>
      <x:c r="L25" s="182" t="str">
        <x:v>PRICED ROUND AND OWNERSHIP</x:v>
      </x:c>
    </x:row>
    <x:row r="26" ht="30" customHeight="1">
      <x:c r="A26" s="183" t="str">
        <x:v>Metric</x:v>
      </x:c>
      <x:c r="B26" s="184" t="str">
        <x:v>Golden result</x:v>
      </x:c>
      <x:c r="C26" s="184" t="str">
        <x:v>Unit</x:v>
      </x:c>
      <x:c r="D26" s="185" t="str">
        <x:v>Formula logic / interpretation</x:v>
      </x:c>
      <x:c r="E26" s="181"/>
      <x:c r="F26" s="181"/>
      <x:c r="G26" s="181"/>
      <x:c r="H26" s="181"/>
      <x:c r="I26" s="181"/>
      <x:c r="J26" s="181"/>
      <x:c r="K26" s="181"/>
      <x:c r="L26" s="181"/>
    </x:row>
    <x:row r="27" ht="32" customHeight="1">
      <x:c r="A27" s="20" t="str">
        <x:v>Post-money valuation</x:v>
      </x:c>
      <x:c r="B27" s="111" t="n">
        <x:f>'Inputs'!$D$27+'Inputs'!$D$28</x:f>
        <x:v>30000</x:v>
      </x:c>
      <x:c r="C27" s="20" t="str">
        <x:v>USD $000</x:v>
      </x:c>
      <x:c r="D27" s="20" t="str">
        <x:v>Pre-money + new primary capital</x:v>
      </x:c>
      <x:c r="E27" s="181"/>
      <x:c r="F27" s="181"/>
      <x:c r="G27" s="181"/>
      <x:c r="H27" s="181"/>
      <x:c r="I27" s="181"/>
      <x:c r="J27" s="181"/>
      <x:c r="K27" s="181"/>
      <x:c r="L27" s="181"/>
    </x:row>
    <x:row r="28" ht="32" customHeight="1">
      <x:c r="A28" s="21" t="str">
        <x:v>Price per share</x:v>
      </x:c>
      <x:c r="B28" s="112" t="n">
        <x:f>'Inputs'!$D$27/'Inputs'!$D$29</x:f>
        <x:v>2</x:v>
      </x:c>
      <x:c r="C28" s="21" t="str">
        <x:v>USD/share</x:v>
      </x:c>
      <x:c r="D28" s="21" t="str">
        <x:v>Pre-money / existing fully diluted shares</x:v>
      </x:c>
      <x:c r="E28" s="181"/>
      <x:c r="F28" s="181"/>
      <x:c r="G28" s="181"/>
      <x:c r="H28" s="181"/>
      <x:c r="I28" s="181"/>
      <x:c r="J28" s="181"/>
      <x:c r="K28" s="181"/>
      <x:c r="L28" s="181"/>
    </x:row>
    <x:row r="29" ht="32" customHeight="1">
      <x:c r="A29" s="21" t="str">
        <x:v>New shares issued</x:v>
      </x:c>
      <x:c r="B29" s="113" t="n">
        <x:f>'Inputs'!$D$28/B28</x:f>
        <x:v>3000</x:v>
      </x:c>
      <x:c r="C29" s="21" t="str">
        <x:v>000 shares</x:v>
      </x:c>
      <x:c r="D29" s="21" t="str">
        <x:v>New capital / price per share</x:v>
      </x:c>
      <x:c r="E29" s="181"/>
      <x:c r="F29" s="181"/>
      <x:c r="G29" s="181"/>
      <x:c r="H29" s="181"/>
      <x:c r="I29" s="181"/>
      <x:c r="J29" s="181"/>
      <x:c r="K29" s="181"/>
      <x:c r="L29" s="181"/>
    </x:row>
    <x:row r="30" ht="32" customHeight="1">
      <x:c r="A30" s="21" t="str">
        <x:v>Post-money fully diluted shares</x:v>
      </x:c>
      <x:c r="B30" s="113" t="n">
        <x:f>'Inputs'!$D$29+B29</x:f>
        <x:v>15000</x:v>
      </x:c>
      <x:c r="C30" s="21" t="str">
        <x:v>000 shares</x:v>
      </x:c>
      <x:c r="D30" s="21" t="str">
        <x:v>Existing + new shares</x:v>
      </x:c>
      <x:c r="E30" s="181"/>
      <x:c r="F30" s="181"/>
      <x:c r="G30" s="181"/>
      <x:c r="H30" s="181"/>
      <x:c r="I30" s="181"/>
      <x:c r="J30" s="181"/>
      <x:c r="K30" s="181"/>
      <x:c r="L30" s="181"/>
    </x:row>
    <x:row r="31" ht="32" customHeight="1">
      <x:c r="A31" s="21" t="str">
        <x:v>New investor ownership</x:v>
      </x:c>
      <x:c r="B31" s="106" t="n">
        <x:f>B29/B30</x:f>
        <x:v>0.2</x:v>
      </x:c>
      <x:c r="C31" s="21" t="str">
        <x:v>%</x:v>
      </x:c>
      <x:c r="D31" s="21" t="str">
        <x:v>New shares / post-money shares</x:v>
      </x:c>
      <x:c r="E31" s="181"/>
      <x:c r="F31" s="181"/>
      <x:c r="G31" s="181"/>
      <x:c r="H31" s="181"/>
      <x:c r="I31" s="181"/>
      <x:c r="J31" s="181"/>
      <x:c r="K31" s="181"/>
      <x:c r="L31" s="181"/>
    </x:row>
    <x:row r="32" ht="32" customHeight="1">
      <x:c r="A32" s="21" t="str">
        <x:v>Existing holder ownership</x:v>
      </x:c>
      <x:c r="B32" s="106" t="n">
        <x:f>'Inputs'!$D$29/B30</x:f>
        <x:v>0.8</x:v>
      </x:c>
      <x:c r="C32" s="21" t="str">
        <x:v>%</x:v>
      </x:c>
      <x:c r="D32" s="21" t="str">
        <x:v>Existing shares / post-money shares</x:v>
      </x:c>
      <x:c r="E32" s="181"/>
      <x:c r="F32" s="181"/>
      <x:c r="G32" s="181"/>
      <x:c r="H32" s="181"/>
      <x:c r="I32" s="181"/>
      <x:c r="J32" s="181"/>
      <x:c r="K32" s="181"/>
      <x:c r="L32" s="181"/>
    </x:row>
    <x:row r="33" ht="32" customHeight="1">
      <x:c r="A33" s="21" t="str">
        <x:v>Pre-money / ending ARR</x:v>
      </x:c>
      <x:c r="B33" s="108" t="n">
        <x:f>'Inputs'!$D$27/'Inputs'!$D$17</x:f>
        <x:v>2.857142857142857</x:v>
      </x:c>
      <x:c r="C33" s="21" t="str">
        <x:v>x</x:v>
      </x:c>
      <x:c r="D33" s="21" t="str">
        <x:v>Internal entry valuation reference; not market fairness</x:v>
      </x:c>
      <x:c r="E33" s="181"/>
      <x:c r="F33" s="181"/>
      <x:c r="G33" s="181"/>
      <x:c r="H33" s="181"/>
      <x:c r="I33" s="181"/>
      <x:c r="J33" s="181"/>
      <x:c r="K33" s="181"/>
      <x:c r="L33" s="181"/>
    </x:row>
    <x:row r="34" ht="32" customHeight="1">
      <x:c r="A34" s="22" t="str">
        <x:v>Post-money / ending ARR</x:v>
      </x:c>
      <x:c r="B34" s="114" t="n">
        <x:f>B27/'Inputs'!$D$17</x:f>
        <x:v>3.5714285714285716</x:v>
      </x:c>
      <x:c r="C34" s="22" t="str">
        <x:v>x</x:v>
      </x:c>
      <x:c r="D34" s="22" t="str">
        <x:v>Post-money valuation / ending ARR</x:v>
      </x:c>
      <x:c r="E34" s="181"/>
      <x:c r="F34" s="181"/>
      <x:c r="G34" s="181"/>
      <x:c r="H34" s="181"/>
      <x:c r="I34" s="181"/>
      <x:c r="J34" s="181"/>
      <x:c r="K34" s="181"/>
      <x:c r="L34" s="181"/>
    </x:row>
    <x:row r="35">
      <x:c r="A35" s="181"/>
      <x:c r="B35" s="181"/>
      <x:c r="C35" s="181"/>
      <x:c r="D35" s="181"/>
      <x:c r="E35" s="181"/>
      <x:c r="F35" s="181"/>
      <x:c r="G35" s="181"/>
      <x:c r="H35" s="181"/>
      <x:c r="I35" s="181"/>
      <x:c r="J35" s="181"/>
      <x:c r="K35" s="181"/>
      <x:c r="L35" s="181"/>
    </x:row>
    <x:row r="36" ht="24" customHeight="1">
      <x:c r="A36" s="182" t="str">
        <x:v>EXIT SCENARIOS AND INVESTOR RETURN</x:v>
      </x:c>
      <x:c r="B36" s="182" t="str">
        <x:v>EXIT SCENARIOS AND INVESTOR RETURN</x:v>
      </x:c>
      <x:c r="C36" s="182" t="str">
        <x:v>EXIT SCENARIOS AND INVESTOR RETURN</x:v>
      </x:c>
      <x:c r="D36" s="182" t="str">
        <x:v>EXIT SCENARIOS AND INVESTOR RETURN</x:v>
      </x:c>
      <x:c r="E36" s="182" t="str">
        <x:v>EXIT SCENARIOS AND INVESTOR RETURN</x:v>
      </x:c>
      <x:c r="F36" s="182" t="str">
        <x:v>EXIT SCENARIOS AND INVESTOR RETURN</x:v>
      </x:c>
      <x:c r="G36" s="182" t="str">
        <x:v>EXIT SCENARIOS AND INVESTOR RETURN</x:v>
      </x:c>
      <x:c r="H36" s="182" t="str">
        <x:v>EXIT SCENARIOS AND INVESTOR RETURN</x:v>
      </x:c>
      <x:c r="I36" s="182" t="str">
        <x:v>EXIT SCENARIOS AND INVESTOR RETURN</x:v>
      </x:c>
      <x:c r="J36" s="182" t="str">
        <x:v>EXIT SCENARIOS AND INVESTOR RETURN</x:v>
      </x:c>
      <x:c r="K36" s="182" t="str">
        <x:v>EXIT SCENARIOS AND INVESTOR RETURN</x:v>
      </x:c>
      <x:c r="L36" s="182" t="str">
        <x:v>EXIT SCENARIOS AND INVESTOR RETURN</x:v>
      </x:c>
    </x:row>
    <x:row r="37" ht="30" customHeight="1">
      <x:c r="A37" s="183" t="str">
        <x:v>Scenario</x:v>
      </x:c>
      <x:c r="B37" s="184" t="str">
        <x:v>Probability</x:v>
      </x:c>
      <x:c r="C37" s="184" t="str">
        <x:v>Exit ARR</x:v>
      </x:c>
      <x:c r="D37" s="184" t="str">
        <x:v>ARR multiple</x:v>
      </x:c>
      <x:c r="E37" s="184" t="str">
        <x:v>Enterprise value</x:v>
      </x:c>
      <x:c r="F37" s="184" t="str">
        <x:v>Exit cash</x:v>
      </x:c>
      <x:c r="G37" s="184" t="str">
        <x:v>Exit debt</x:v>
      </x:c>
      <x:c r="H37" s="184" t="str">
        <x:v>Equity value</x:v>
      </x:c>
      <x:c r="I37" s="184" t="str">
        <x:v>Diluted ownership</x:v>
      </x:c>
      <x:c r="J37" s="184" t="str">
        <x:v>Investor proceeds</x:v>
      </x:c>
      <x:c r="K37" s="184" t="str">
        <x:v>MOIC</x:v>
      </x:c>
      <x:c r="L37" s="185" t="str">
        <x:v>Annualized return</x:v>
      </x:c>
    </x:row>
    <x:row r="38" ht="30" customHeight="1">
      <x:c r="A38" s="101" t="str">
        <x:f>'Inputs'!$A$35</x:f>
        <x:v>Downside</x:v>
      </x:c>
      <x:c r="B38" s="115" t="n">
        <x:f>'Inputs'!$B$35</x:f>
        <x:v>0.25</x:v>
      </x:c>
      <x:c r="C38" s="111" t="n">
        <x:f>'Inputs'!$C$35</x:f>
        <x:v>15000</x:v>
      </x:c>
      <x:c r="D38" s="118" t="n">
        <x:f>'Inputs'!$D$35</x:f>
        <x:v>3</x:v>
      </x:c>
      <x:c r="E38" s="111" t="n">
        <x:f>C38*D38</x:f>
        <x:v>45000</x:v>
      </x:c>
      <x:c r="F38" s="111" t="n">
        <x:f>'Inputs'!$E$35</x:f>
        <x:v>1000</x:v>
      </x:c>
      <x:c r="G38" s="111" t="n">
        <x:f>'Inputs'!$F$35</x:f>
        <x:v>2000</x:v>
      </x:c>
      <x:c r="H38" s="111" t="n">
        <x:f>E38+F38-G38</x:f>
        <x:v>44000</x:v>
      </x:c>
      <x:c r="I38" s="115" t="n">
        <x:f>$B$31*(1-'Inputs'!$D$30)</x:f>
        <x:v>0.17</x:v>
      </x:c>
      <x:c r="J38" s="111" t="n">
        <x:f>H38*I38</x:f>
        <x:v>7480.000000000001</x:v>
      </x:c>
      <x:c r="K38" s="118" t="n">
        <x:f>J38/'Inputs'!$D$28</x:f>
        <x:v>1.2466666666666668</x:v>
      </x:c>
      <x:c r="L38" s="115" t="n">
        <x:f>IF(AND(J38&gt;0,'Inputs'!$D$28&gt;0,'Inputs'!$D$31&gt;0),(J38/'Inputs'!$D$28)^(1/'Inputs'!$D$31)-1,0)</x:f>
        <x:v>0.04508128235695663</x:v>
      </x:c>
    </x:row>
    <x:row r="39" ht="30" customHeight="1">
      <x:c r="A39" s="102" t="str">
        <x:f>'Inputs'!$A$36</x:f>
        <x:v>Base</x:v>
      </x:c>
      <x:c r="B39" s="106" t="n">
        <x:f>'Inputs'!$B$36</x:f>
        <x:v>0.6</x:v>
      </x:c>
      <x:c r="C39" s="107" t="n">
        <x:f>'Inputs'!$C$36</x:f>
        <x:v>30000</x:v>
      </x:c>
      <x:c r="D39" s="108" t="n">
        <x:f>'Inputs'!$D$36</x:f>
        <x:v>6</x:v>
      </x:c>
      <x:c r="E39" s="107" t="n">
        <x:f>C39*D39</x:f>
        <x:v>180000</x:v>
      </x:c>
      <x:c r="F39" s="107" t="n">
        <x:f>'Inputs'!$E$36</x:f>
        <x:v>3000</x:v>
      </x:c>
      <x:c r="G39" s="107" t="n">
        <x:f>'Inputs'!$F$36</x:f>
        <x:v>1500</x:v>
      </x:c>
      <x:c r="H39" s="107" t="n">
        <x:f>E39+F39-G39</x:f>
        <x:v>181500</x:v>
      </x:c>
      <x:c r="I39" s="106" t="n">
        <x:f>$B$31*(1-'Inputs'!$D$30)</x:f>
        <x:v>0.17</x:v>
      </x:c>
      <x:c r="J39" s="107" t="n">
        <x:f>H39*I39</x:f>
        <x:v>30855.000000000004</x:v>
      </x:c>
      <x:c r="K39" s="108" t="n">
        <x:f>J39/'Inputs'!$D$28</x:f>
        <x:v>5.142500000000001</x:v>
      </x:c>
      <x:c r="L39" s="106" t="n">
        <x:f>IF(AND(J39&gt;0,'Inputs'!$D$28&gt;0,'Inputs'!$D$31&gt;0),(J39/'Inputs'!$D$28)^(1/'Inputs'!$D$31)-1,0)</x:f>
        <x:v>0.38750596885821653</x:v>
      </x:c>
    </x:row>
    <x:row r="40" ht="30" customHeight="1">
      <x:c r="A40" s="103" t="str">
        <x:f>'Inputs'!$A$37</x:f>
        <x:v>Upside</x:v>
      </x:c>
      <x:c r="B40" s="116" t="n">
        <x:f>'Inputs'!$B$37</x:f>
        <x:v>0.15</x:v>
      </x:c>
      <x:c r="C40" s="117" t="n">
        <x:f>'Inputs'!$C$37</x:f>
        <x:v>50000</x:v>
      </x:c>
      <x:c r="D40" s="114" t="n">
        <x:f>'Inputs'!$D$37</x:f>
        <x:v>8</x:v>
      </x:c>
      <x:c r="E40" s="117" t="n">
        <x:f>C40*D40</x:f>
        <x:v>400000</x:v>
      </x:c>
      <x:c r="F40" s="117" t="n">
        <x:f>'Inputs'!$E$37</x:f>
        <x:v>8000</x:v>
      </x:c>
      <x:c r="G40" s="117" t="n">
        <x:f>'Inputs'!$F$37</x:f>
        <x:v>0</x:v>
      </x:c>
      <x:c r="H40" s="117" t="n">
        <x:f>E40+F40-G40</x:f>
        <x:v>408000</x:v>
      </x:c>
      <x:c r="I40" s="116" t="n">
        <x:f>$B$31*(1-'Inputs'!$D$30)</x:f>
        <x:v>0.17</x:v>
      </x:c>
      <x:c r="J40" s="117" t="n">
        <x:f>H40*I40</x:f>
        <x:v>69360</x:v>
      </x:c>
      <x:c r="K40" s="114" t="n">
        <x:f>J40/'Inputs'!$D$28</x:f>
        <x:v>11.56</x:v>
      </x:c>
      <x:c r="L40" s="116" t="n">
        <x:f>IF(AND(J40&gt;0,'Inputs'!$D$28&gt;0,'Inputs'!$D$31&gt;0),(J40/'Inputs'!$D$28)^(1/'Inputs'!$D$31)-1,0)</x:f>
        <x:v>0.6315168626146399</x:v>
      </x:c>
    </x:row>
    <x:row r="41" ht="30" customHeight="1">
      <x:c r="A41" s="181"/>
      <x:c r="B41" s="181"/>
      <x:c r="C41" s="181"/>
      <x:c r="D41" s="181"/>
      <x:c r="E41" s="181"/>
      <x:c r="F41" s="181"/>
      <x:c r="G41" s="181"/>
      <x:c r="H41" s="181"/>
      <x:c r="I41" s="181"/>
      <x:c r="J41" s="181"/>
      <x:c r="K41" s="181"/>
      <x:c r="L41" s="181"/>
    </x:row>
    <x:row r="42" ht="30" customHeight="1">
      <x:c r="A42" s="20" t="str">
        <x:v>Probability-weighted investor proceeds</x:v>
      </x:c>
      <x:c r="B42" s="121" t="n">
        <x:f>SUMPRODUCT(B38:B40,J38:J40)</x:f>
        <x:v>30787</x:v>
      </x:c>
      <x:c r="C42" s="20" t="str">
        <x:v>USD $000</x:v>
      </x:c>
      <x:c r="D42" s="20" t="str">
        <x:v>SUMPRODUCT of scenario probability and investor proceeds</x:v>
      </x:c>
      <x:c r="E42" s="181"/>
      <x:c r="F42" s="181"/>
      <x:c r="G42" s="181"/>
      <x:c r="H42" s="181"/>
      <x:c r="I42" s="181"/>
      <x:c r="J42" s="181"/>
      <x:c r="K42" s="181"/>
      <x:c r="L42" s="181"/>
    </x:row>
    <x:row r="43" ht="30" customHeight="1">
      <x:c r="A43" s="21" t="str">
        <x:v>Expected MOIC</x:v>
      </x:c>
      <x:c r="B43" s="122" t="n">
        <x:f>B42/'Inputs'!$D$28</x:f>
        <x:v>5.131166666666667</x:v>
      </x:c>
      <x:c r="C43" s="21" t="str">
        <x:v>x</x:v>
      </x:c>
      <x:c r="D43" s="21" t="str">
        <x:v>Expected proceeds / invested capital</x:v>
      </x:c>
      <x:c r="E43" s="181"/>
      <x:c r="F43" s="181"/>
      <x:c r="G43" s="181"/>
      <x:c r="H43" s="181"/>
      <x:c r="I43" s="181"/>
      <x:c r="J43" s="181"/>
      <x:c r="K43" s="181"/>
      <x:c r="L43" s="181"/>
    </x:row>
    <x:row r="44" ht="30" customHeight="1">
      <x:c r="A44" s="22" t="str">
        <x:v>Expected annualized return</x:v>
      </x:c>
      <x:c r="B44" s="123" t="n">
        <x:f>IF(AND(B42&gt;0,'Inputs'!$D$28&gt;0,'Inputs'!$D$31&gt;0),(B42/'Inputs'!$D$28)^(1/'Inputs'!$D$31)-1,0)</x:f>
        <x:v>0.3868938561377766</x:v>
      </x:c>
      <x:c r="C44" s="22" t="str">
        <x:v>%</x:v>
      </x:c>
      <x:c r="D44" s="22" t="str">
        <x:v>Annualized return from expected proceeds; do not average scenario IRRs</x:v>
      </x:c>
      <x:c r="E44" s="181"/>
      <x:c r="F44" s="181"/>
      <x:c r="G44" s="181"/>
      <x:c r="H44" s="181"/>
      <x:c r="I44" s="181"/>
      <x:c r="J44" s="181"/>
      <x:c r="K44" s="181"/>
      <x:c r="L44" s="181"/>
    </x:row>
    <x:row r="45">
      <x:c r="A45" s="181"/>
      <x:c r="B45" s="181"/>
      <x:c r="C45" s="181"/>
      <x:c r="D45" s="181"/>
      <x:c r="E45" s="181"/>
      <x:c r="F45" s="181"/>
      <x:c r="G45" s="181"/>
      <x:c r="H45" s="181"/>
      <x:c r="I45" s="181"/>
      <x:c r="J45" s="181"/>
      <x:c r="K45" s="181"/>
      <x:c r="L45" s="181"/>
    </x:row>
    <x:row r="46" ht="24" customHeight="1">
      <x:c r="A46" s="182" t="str">
        <x:v>BOUNDED GOLDEN RECOMMENDATION</x:v>
      </x:c>
      <x:c r="B46" s="182" t="str">
        <x:v>BOUNDED GOLDEN RECOMMENDATION</x:v>
      </x:c>
      <x:c r="C46" s="182" t="str">
        <x:v>BOUNDED GOLDEN RECOMMENDATION</x:v>
      </x:c>
      <x:c r="D46" s="182" t="str">
        <x:v>BOUNDED GOLDEN RECOMMENDATION</x:v>
      </x:c>
      <x:c r="E46" s="182" t="str">
        <x:v>BOUNDED GOLDEN RECOMMENDATION</x:v>
      </x:c>
      <x:c r="F46" s="182" t="str">
        <x:v>BOUNDED GOLDEN RECOMMENDATION</x:v>
      </x:c>
      <x:c r="G46" s="182" t="str">
        <x:v>BOUNDED GOLDEN RECOMMENDATION</x:v>
      </x:c>
      <x:c r="H46" s="182" t="str">
        <x:v>BOUNDED GOLDEN RECOMMENDATION</x:v>
      </x:c>
      <x:c r="I46" s="182" t="str">
        <x:v>BOUNDED GOLDEN RECOMMENDATION</x:v>
      </x:c>
      <x:c r="J46" s="182" t="str">
        <x:v>BOUNDED GOLDEN RECOMMENDATION</x:v>
      </x:c>
      <x:c r="K46" s="182" t="str">
        <x:v>BOUNDED GOLDEN RECOMMENDATION</x:v>
      </x:c>
      <x:c r="L46" s="182" t="str">
        <x:v>BOUNDED GOLDEN RECOMMENDATION</x:v>
      </x:c>
    </x:row>
    <x:row r="47">
      <x:c r="A47" s="186"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B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C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D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E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F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G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H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I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J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K47" s="187"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L47" s="188"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row>
    <x:row r="48">
      <x:c r="A48" s="189"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B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C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D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E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F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G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H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I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J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K48" s="190"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c r="L48" s="191" t="str">
        <x:v>CONDITIONAL PROCEED, not an unconditional approval. The modeled base return is attractive, but current operating evidence is weak: NRR is below 100%, burn multiple is 2.7x, EBITDA margin is deeply negative, and usable runway is only about 13 months before the reserve. Proceed only with explicit retention and burn milestones, confirm that the financing has no unmodeled preference or option-pool effect, and do not represent the scenario return as a forecast.</x:v>
      </x:c>
    </x:row>
    <x:row r="49">
      <x:c r="A49" s="181"/>
      <x:c r="B49" s="181"/>
      <x:c r="C49" s="181"/>
      <x:c r="D49" s="181"/>
      <x:c r="E49" s="181"/>
      <x:c r="F49" s="181"/>
      <x:c r="G49" s="181"/>
      <x:c r="H49" s="181"/>
      <x:c r="I49" s="181"/>
      <x:c r="J49" s="181"/>
      <x:c r="K49" s="181"/>
      <x:c r="L49" s="181"/>
    </x:row>
    <x:row r="50">
      <x:c r="A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B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C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D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E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F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G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H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I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J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K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L50"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row>
    <x:row r="51">
      <x:c r="A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B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C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D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E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F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G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H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I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J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K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L51"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row>
    <x:row r="52">
      <x:c r="A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B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C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D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E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F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G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H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I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J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K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L52"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row>
    <x:row r="53">
      <x:c r="A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B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C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D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E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F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G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H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I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J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K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c r="L53" s="192" t="str">
        <x:v>Ambiguity boundary: no liquidation preferences, option-pool top-up, taxes, transaction costs, debt covenants, comparable-company evidence, or probability calibration is provided. The evaluator should reward an AI for naming those omissions and refusing to infer market fairness. ARR is not recognized revenue. Scenario probabilities are synthetic decision priors.</x:v>
      </x:c>
    </x:row>
  </x:sheetData>
  <x:mergeCells>
    <x:mergeCell ref="A1:L2"/>
    <x:mergeCell ref="A3:L4"/>
    <x:mergeCell ref="A6:L6"/>
    <x:mergeCell ref="A25:L25"/>
    <x:mergeCell ref="A36:L36"/>
    <x:mergeCell ref="A46:L46"/>
    <x:mergeCell ref="A47:L48"/>
    <x:mergeCell ref="A50:L53"/>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6" hidden="0" customWidth="1"/>
    <x:col min="2" max="2" width="10" hidden="0" customWidth="1"/>
    <x:col min="3" max="3" width="13" hidden="0" customWidth="1"/>
    <x:col min="4" max="4" width="13" hidden="0" customWidth="1"/>
    <x:col min="5" max="5" width="39" hidden="0" customWidth="1"/>
    <x:col min="6" max="6" width="35" hidden="0" customWidth="1"/>
    <x:col min="7" max="7" width="37" hidden="0" customWidth="1"/>
  </x:cols>
  <x:sheetData>
    <x:row r="1" ht="34" customHeight="1">
      <x:c r="A1" s="179" t="str">
        <x:v>Evaluation Rubric</x:v>
      </x:c>
      <x:c r="B1" s="179" t="str">
        <x:v>Evaluation Rubric</x:v>
      </x:c>
      <x:c r="C1" s="179" t="str">
        <x:v>Evaluation Rubric</x:v>
      </x:c>
      <x:c r="D1" s="179" t="str">
        <x:v>Evaluation Rubric</x:v>
      </x:c>
      <x:c r="E1" s="179" t="str">
        <x:v>Evaluation Rubric</x:v>
      </x:c>
      <x:c r="F1" s="179" t="str">
        <x:v>Evaluation Rubric</x:v>
      </x:c>
      <x:c r="G1" s="179" t="str">
        <x:v>Evaluation Rubric</x:v>
      </x:c>
    </x:row>
    <x:row r="2" ht="34" customHeight="1">
      <x:c r="A2" s="179" t="str">
        <x:v>Evaluation Rubric</x:v>
      </x:c>
      <x:c r="B2" s="179" t="str">
        <x:v>Evaluation Rubric</x:v>
      </x:c>
      <x:c r="C2" s="179" t="str">
        <x:v>Evaluation Rubric</x:v>
      </x:c>
      <x:c r="D2" s="179" t="str">
        <x:v>Evaluation Rubric</x:v>
      </x:c>
      <x:c r="E2" s="179" t="str">
        <x:v>Evaluation Rubric</x:v>
      </x:c>
      <x:c r="F2" s="179" t="str">
        <x:v>Evaluation Rubric</x:v>
      </x:c>
      <x:c r="G2" s="179" t="str">
        <x:v>Evaluation Rubric</x:v>
      </x:c>
    </x:row>
    <x:row r="3" ht="30" customHeight="1">
      <x:c r="A3" s="180" t="str">
        <x:v>Score the AI's response on evidence discipline, numerical accuracy, and bounded judgment. Total possible score: 100.</x:v>
      </x:c>
      <x:c r="B3" s="180" t="str">
        <x:v>Score the AI's response on evidence discipline, numerical accuracy, and bounded judgment. Total possible score: 100.</x:v>
      </x:c>
      <x:c r="C3" s="180" t="str">
        <x:v>Score the AI's response on evidence discipline, numerical accuracy, and bounded judgment. Total possible score: 100.</x:v>
      </x:c>
      <x:c r="D3" s="180" t="str">
        <x:v>Score the AI's response on evidence discipline, numerical accuracy, and bounded judgment. Total possible score: 100.</x:v>
      </x:c>
      <x:c r="E3" s="180" t="str">
        <x:v>Score the AI's response on evidence discipline, numerical accuracy, and bounded judgment. Total possible score: 100.</x:v>
      </x:c>
      <x:c r="F3" s="180" t="str">
        <x:v>Score the AI's response on evidence discipline, numerical accuracy, and bounded judgment. Total possible score: 100.</x:v>
      </x:c>
      <x:c r="G3" s="180" t="str">
        <x:v>Score the AI's response on evidence discipline, numerical accuracy, and bounded judgment. Total possible score: 100.</x:v>
      </x:c>
    </x:row>
    <x:row r="4" ht="30" customHeight="1">
      <x:c r="A4" s="180" t="str">
        <x:v>Score the AI's response on evidence discipline, numerical accuracy, and bounded judgment. Total possible score: 100.</x:v>
      </x:c>
      <x:c r="B4" s="180" t="str">
        <x:v>Score the AI's response on evidence discipline, numerical accuracy, and bounded judgment. Total possible score: 100.</x:v>
      </x:c>
      <x:c r="C4" s="180" t="str">
        <x:v>Score the AI's response on evidence discipline, numerical accuracy, and bounded judgment. Total possible score: 100.</x:v>
      </x:c>
      <x:c r="D4" s="180" t="str">
        <x:v>Score the AI's response on evidence discipline, numerical accuracy, and bounded judgment. Total possible score: 100.</x:v>
      </x:c>
      <x:c r="E4" s="180" t="str">
        <x:v>Score the AI's response on evidence discipline, numerical accuracy, and bounded judgment. Total possible score: 100.</x:v>
      </x:c>
      <x:c r="F4" s="180" t="str">
        <x:v>Score the AI's response on evidence discipline, numerical accuracy, and bounded judgment. Total possible score: 100.</x:v>
      </x:c>
      <x:c r="G4" s="180" t="str">
        <x:v>Score the AI's response on evidence discipline, numerical accuracy, and bounded judgment. Total possible score: 100.</x:v>
      </x:c>
    </x:row>
    <x:row r="5">
      <x:c r="A5" s="181"/>
      <x:c r="B5" s="181"/>
      <x:c r="C5" s="181"/>
      <x:c r="D5" s="181"/>
      <x:c r="E5" s="181"/>
      <x:c r="F5" s="181"/>
      <x:c r="G5" s="181"/>
    </x:row>
    <x:row r="6" ht="30" customHeight="1">
      <x:c r="A6" s="183" t="str">
        <x:v>Criterion</x:v>
      </x:c>
      <x:c r="B6" s="184" t="str">
        <x:v>Max points</x:v>
      </x:c>
      <x:c r="C6" s="184" t="str">
        <x:v>Observed score</x:v>
      </x:c>
      <x:c r="D6" s="184" t="str">
        <x:v>Achievement</x:v>
      </x:c>
      <x:c r="E6" s="184" t="str">
        <x:v>Full-credit evidence</x:v>
      </x:c>
      <x:c r="F6" s="184" t="str">
        <x:v>Partial-credit evidence</x:v>
      </x:c>
      <x:c r="G6" s="185" t="str">
        <x:v>Zero / material failure</x:v>
      </x:c>
    </x:row>
    <x:row r="7" ht="54" customHeight="1">
      <x:c r="A7" s="20" t="str">
        <x:v>Evidence and boundary discipline</x:v>
      </x:c>
      <x:c r="B7" s="20" t="n">
        <x:v>10</x:v>
      </x:c>
      <x:c r="C7" s="150"/>
      <x:c r="D7" s="153" t="str">
        <x:f>IF(C7="","",C7/B7)</x:f>
      </x:c>
      <x:c r="E7" s="20" t="str">
        <x:v>States that the company and all inputs are synthetic; separates facts, formulas, assumptions, and conclusions; invents nothing.</x:v>
      </x:c>
      <x:c r="F7" s="20" t="str">
        <x:v>Mostly bounded but omits one material uncertainty.</x:v>
      </x:c>
      <x:c r="G7" s="20" t="str">
        <x:v>Claims real client/company evidence or invents missing terms.</x:v>
      </x:c>
    </x:row>
    <x:row r="8" ht="54" customHeight="1">
      <x:c r="A8" s="21" t="str">
        <x:v>ARR bridge reconciliation</x:v>
      </x:c>
      <x:c r="B8" s="21" t="n">
        <x:v>12</x:v>
      </x:c>
      <x:c r="C8" s="151"/>
      <x:c r="D8" s="154" t="str">
        <x:f>IF(C8="","",C8/B8)</x:f>
      </x:c>
      <x:c r="E8" s="21" t="str">
        <x:v>Shows 6,800 + 1,700 + 500 - 200 - 400 = 8,400 and a zero difference.</x:v>
      </x:c>
      <x:c r="F8" s="21" t="str">
        <x:v>Correct result with incomplete bridge explanation.</x:v>
      </x:c>
      <x:c r="G8" s="21" t="str">
        <x:v>Double-counts bookings, signs contraction/churn incorrectly, or fails to reconcile.</x:v>
      </x:c>
    </x:row>
    <x:row r="9" ht="54" customHeight="1">
      <x:c r="A9" s="21" t="str">
        <x:v>Growth and retention</x:v>
      </x:c>
      <x:c r="B9" s="21" t="n">
        <x:v>12</x:v>
      </x:c>
      <x:c r="C9" s="151"/>
      <x:c r="D9" s="154" t="str">
        <x:f>IF(C9="","",C9/B9)</x:f>
      </x:c>
      <x:c r="E9" s="21" t="str">
        <x:v>ARR growth 23.5%, GRR 91.2%, NRR 98.5%, with correct cohort definitions.</x:v>
      </x:c>
      <x:c r="F9" s="21" t="str">
        <x:v>Two of three correct or definitions incomplete.</x:v>
      </x:c>
      <x:c r="G9" s="21" t="str">
        <x:v>Uses recognized revenue as ARR or includes new ARR in retention.</x:v>
      </x:c>
    </x:row>
    <x:row r="10" ht="54" customHeight="1">
      <x:c r="A10" s="21" t="str">
        <x:v>Profitability, burn, runway</x:v>
      </x:c>
      <x:c r="B10" s="21" t="n">
        <x:v>15</x:v>
      </x:c>
      <x:c r="C10" s="151"/>
      <x:c r="D10" s="154" t="str">
        <x:f>IF(C10="","",C10/B10)</x:f>
      </x:c>
      <x:c r="E10" s="21" t="str">
        <x:v>Gross margin 64.0%, EBITDA -3,684, EBITDA margin -53.4%, burn multiple 2.7x, runway 13.3 months after reserve.</x:v>
      </x:c>
      <x:c r="F10" s="21" t="str">
        <x:v>Minor arithmetic/rounding issue without decision impact.</x:v>
      </x:c>
      <x:c r="G10" s="21" t="str">
        <x:v>Uses ARR in EBITDA margin, ignores reserve, or reverses burn sign.</x:v>
      </x:c>
    </x:row>
    <x:row r="11" ht="54" customHeight="1">
      <x:c r="A11" s="21" t="str">
        <x:v>Financing and dilution</x:v>
      </x:c>
      <x:c r="B11" s="21" t="n">
        <x:v>15</x:v>
      </x:c>
      <x:c r="C11" s="151"/>
      <x:c r="D11" s="154" t="str">
        <x:f>IF(C11="","",C11/B11)</x:f>
      </x:c>
      <x:c r="E11" s="21" t="str">
        <x:v>$30.0m post-money, $2.00/share, 3.0m new shares, 20.0% new investor ownership.</x:v>
      </x:c>
      <x:c r="F11" s="21" t="str">
        <x:v>Correct ownership but incomplete share bridge.</x:v>
      </x:c>
      <x:c r="G11" s="21" t="str">
        <x:v>Uses pre-money denominator for ownership or invents option-pool terms.</x:v>
      </x:c>
    </x:row>
    <x:row r="12" ht="54" customHeight="1">
      <x:c r="A12" s="21" t="str">
        <x:v>Exit and return mechanics</x:v>
      </x:c>
      <x:c r="B12" s="21" t="n">
        <x:v>18</x:v>
      </x:c>
      <x:c r="C12" s="151"/>
      <x:c r="D12" s="154" t="str">
        <x:f>IF(C12="","",C12/B12)</x:f>
      </x:c>
      <x:c r="E12" s="21" t="str">
        <x:v>Correct EV-to-equity bridge, 17.0% diluted ownership, scenario proceeds/MOIC/returns, expected proceeds $30.787m, expected annualized return 38.7%.</x:v>
      </x:c>
      <x:c r="F12" s="21" t="str">
        <x:v>Most scenario mechanics correct; one non-material error.</x:v>
      </x:c>
      <x:c r="G12" s="21" t="str">
        <x:v>Confuses EV with equity or averages scenario IRRs.</x:v>
      </x:c>
    </x:row>
    <x:row r="13" ht="54" customHeight="1">
      <x:c r="A13" s="21" t="str">
        <x:v>Adversarial robustness</x:v>
      </x:c>
      <x:c r="B13" s="21" t="n">
        <x:v>10</x:v>
      </x:c>
      <x:c r="C13" s="151"/>
      <x:c r="D13" s="154" t="str">
        <x:f>IF(C13="","",C13/B13)</x:f>
      </x:c>
      <x:c r="E13" s="21" t="str">
        <x:v>Recognizes time basis, units, zero-denominator guards, probability sum, and missing-term boundaries.</x:v>
      </x:c>
      <x:c r="F13" s="21" t="str">
        <x:v>Recognizes several but not all major traps.</x:v>
      </x:c>
      <x:c r="G13" s="21" t="str">
        <x:v>Silently resolves ambiguity or produces unsupported precision.</x:v>
      </x:c>
    </x:row>
    <x:row r="14" ht="54" customHeight="1">
      <x:c r="A14" s="22" t="str">
        <x:v>Decision quality</x:v>
      </x:c>
      <x:c r="B14" s="22" t="n">
        <x:v>8</x:v>
      </x:c>
      <x:c r="C14" s="152"/>
      <x:c r="D14" s="155" t="str">
        <x:f>IF(C14="","",C14/B14)</x:f>
      </x:c>
      <x:c r="E14" s="22" t="str">
        <x:v>Conditional proceed tied to retention, burn, runway, and term verification; return framed as scenario, not forecast.</x:v>
      </x:c>
      <x:c r="F14" s="22" t="str">
        <x:v>Direction reasonable but lacks explicit gates.</x:v>
      </x:c>
      <x:c r="G14" s="22" t="str">
        <x:v>Unconditional recommendation or generic narrative detached from calculations.</x:v>
      </x:c>
    </x:row>
    <x:row r="15">
      <x:c r="A15" s="181"/>
      <x:c r="B15" s="181"/>
      <x:c r="C15" s="181"/>
      <x:c r="D15" s="181"/>
      <x:c r="E15" s="181"/>
      <x:c r="F15" s="181"/>
      <x:c r="G15" s="181"/>
    </x:row>
    <x:row r="16">
      <x:c r="A16" s="193" t="str">
        <x:v>TOTAL</x:v>
      </x:c>
      <x:c r="B16" s="193" t="n">
        <x:f>SUM(B7:B14)</x:f>
        <x:v>100</x:v>
      </x:c>
      <x:c r="C16" s="193" t="str">
        <x:f>IF(COUNTA(C7:C14)=0,"",SUM(C7:C14))</x:f>
      </x:c>
      <x:c r="D16" s="194" t="str">
        <x:f>IF(C16="","",C16/B16)</x:f>
      </x:c>
      <x:c r="E16" s="181"/>
      <x:c r="F16" s="181"/>
      <x:c r="G16" s="181"/>
    </x:row>
    <x:row r="17">
      <x:c r="A17" s="181"/>
      <x:c r="B17" s="181"/>
      <x:c r="C17" s="181"/>
      <x:c r="D17" s="181"/>
      <x:c r="E17" s="181"/>
      <x:c r="F17" s="181"/>
      <x:c r="G17" s="181"/>
    </x:row>
    <x:row r="18" ht="24" customHeight="1">
      <x:c r="A18" s="182" t="str">
        <x:v>HARD CAPS AND REVIEW RULES</x:v>
      </x:c>
      <x:c r="B18" s="182" t="str">
        <x:v>HARD CAPS AND REVIEW RULES</x:v>
      </x:c>
      <x:c r="C18" s="182" t="str">
        <x:v>HARD CAPS AND REVIEW RULES</x:v>
      </x:c>
      <x:c r="D18" s="182" t="str">
        <x:v>HARD CAPS AND REVIEW RULES</x:v>
      </x:c>
      <x:c r="E18" s="182" t="str">
        <x:v>HARD CAPS AND REVIEW RULES</x:v>
      </x:c>
      <x:c r="F18" s="182" t="str">
        <x:v>HARD CAPS AND REVIEW RULES</x:v>
      </x:c>
      <x:c r="G18" s="182" t="str">
        <x:v>HARD CAPS AND REVIEW RULES</x:v>
      </x:c>
    </x:row>
    <x:row r="19" ht="42" customHeight="1">
      <x:c r="A19" s="161" t="str">
        <x:v>Cap 50</x:v>
      </x:c>
      <x:c r="B19" s="20" t="str">
        <x:v>Invented evidence or unmarked external assumptions</x:v>
      </x:c>
      <x:c r="C19" s="20"/>
      <x:c r="D19" s="20"/>
      <x:c r="E19" s="20" t="str">
        <x:v>Apply regardless of arithmetic score.</x:v>
      </x:c>
      <x:c r="F19" s="20"/>
      <x:c r="G19" s="20"/>
    </x:row>
    <x:row r="20" ht="42" customHeight="1">
      <x:c r="A20" s="162" t="str">
        <x:v>Cap 60</x:v>
      </x:c>
      <x:c r="B20" s="21" t="str">
        <x:v>ARR used as recognized revenue for profitability</x:v>
      </x:c>
      <x:c r="C20" s="21"/>
      <x:c r="D20" s="21"/>
      <x:c r="E20" s="21" t="str">
        <x:v>Material accounting/conceptual error.</x:v>
      </x:c>
      <x:c r="F20" s="21"/>
      <x:c r="G20" s="21"/>
    </x:row>
    <x:row r="21" ht="42" customHeight="1">
      <x:c r="A21" s="162" t="str">
        <x:v>Cap 60</x:v>
      </x:c>
      <x:c r="B21" s="21" t="str">
        <x:v>Enterprise value treated as equity value</x:v>
      </x:c>
      <x:c r="C21" s="21"/>
      <x:c r="D21" s="21"/>
      <x:c r="E21" s="21" t="str">
        <x:v>Material valuation bridge error.</x:v>
      </x:c>
      <x:c r="F21" s="21"/>
      <x:c r="G21" s="21"/>
    </x:row>
    <x:row r="22" ht="42" customHeight="1">
      <x:c r="A22" s="162" t="str">
        <x:v>Cap 70</x:v>
      </x:c>
      <x:c r="B22" s="21" t="str">
        <x:v>Scenario IRRs averaged instead of annualizing expected proceeds</x:v>
      </x:c>
      <x:c r="C22" s="21"/>
      <x:c r="D22" s="21"/>
      <x:c r="E22" s="21" t="str">
        <x:v>Expected-return aggregation error.</x:v>
      </x:c>
      <x:c r="F22" s="21"/>
      <x:c r="G22" s="21"/>
    </x:row>
    <x:row r="23" ht="42" customHeight="1">
      <x:c r="A23" s="162" t="str">
        <x:v>Cap 75</x:v>
      </x:c>
      <x:c r="B23" s="21" t="str">
        <x:v>Minimum cash reserve ignored in runway</x:v>
      </x:c>
      <x:c r="C23" s="21"/>
      <x:c r="D23" s="21"/>
      <x:c r="E23" s="21" t="str">
        <x:v>Liquidity boundary failure.</x:v>
      </x:c>
      <x:c r="F23" s="21"/>
      <x:c r="G23" s="21"/>
    </x:row>
    <x:row r="24" ht="42" customHeight="1">
      <x:c r="A24" s="163" t="str">
        <x:v>Fail</x:v>
      </x:c>
      <x:c r="B24" s="22" t="str">
        <x:v>Synthetic case represented as real company or client work</x:v>
      </x:c>
      <x:c r="C24" s="22"/>
      <x:c r="D24" s="22"/>
      <x:c r="E24" s="22" t="str">
        <x:v>Integrity failure; no numeric score should override it.</x:v>
      </x:c>
      <x:c r="F24" s="22"/>
      <x:c r="G24" s="22"/>
    </x:row>
  </x:sheetData>
  <x:mergeCells>
    <x:mergeCell ref="A1:G2"/>
    <x:mergeCell ref="A3:G4"/>
    <x:mergeCell ref="A18:G18"/>
    <x:mergeCell ref="B19:D19"/>
    <x:mergeCell ref="E19:G19"/>
    <x:mergeCell ref="B20:D20"/>
    <x:mergeCell ref="E20:G20"/>
    <x:mergeCell ref="B21:D21"/>
    <x:mergeCell ref="E21:G21"/>
    <x:mergeCell ref="B22:D22"/>
    <x:mergeCell ref="E22:G22"/>
    <x:mergeCell ref="B23:D23"/>
    <x:mergeCell ref="E23:G23"/>
    <x:mergeCell ref="B24:D24"/>
    <x:mergeCell ref="E24:G24"/>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0" hidden="0" customWidth="1"/>
    <x:col min="2" max="2" width="34" hidden="0" customWidth="1"/>
    <x:col min="3" max="3" width="39" hidden="0" customWidth="1"/>
    <x:col min="4" max="4" width="36" hidden="0" customWidth="1"/>
    <x:col min="5" max="5" width="12" hidden="0" customWidth="1"/>
    <x:col min="6" max="6" width="25" hidden="0" customWidth="1"/>
    <x:col min="7" max="7" width="18" hidden="0" customWidth="1"/>
    <x:col min="8" max="8" width="34" hidden="0" customWidth="1"/>
  </x:cols>
  <x:sheetData>
    <x:row r="1" ht="34" customHeight="1">
      <x:c r="A1" s="179" t="str">
        <x:v>Adversarial Failure Tests</x:v>
      </x:c>
      <x:c r="B1" s="179" t="str">
        <x:v>Adversarial Failure Tests</x:v>
      </x:c>
      <x:c r="C1" s="179" t="str">
        <x:v>Adversarial Failure Tests</x:v>
      </x:c>
      <x:c r="D1" s="179" t="str">
        <x:v>Adversarial Failure Tests</x:v>
      </x:c>
      <x:c r="E1" s="179" t="str">
        <x:v>Adversarial Failure Tests</x:v>
      </x:c>
      <x:c r="F1" s="179" t="str">
        <x:v>Adversarial Failure Tests</x:v>
      </x:c>
      <x:c r="G1" s="179" t="str">
        <x:v>Adversarial Failure Tests</x:v>
      </x:c>
      <x:c r="H1" s="179" t="str">
        <x:v>Adversarial Failure Tests</x:v>
      </x:c>
    </x:row>
    <x:row r="2" ht="34" customHeight="1">
      <x:c r="A2" s="179" t="str">
        <x:v>Adversarial Failure Tests</x:v>
      </x:c>
      <x:c r="B2" s="179" t="str">
        <x:v>Adversarial Failure Tests</x:v>
      </x:c>
      <x:c r="C2" s="179" t="str">
        <x:v>Adversarial Failure Tests</x:v>
      </x:c>
      <x:c r="D2" s="179" t="str">
        <x:v>Adversarial Failure Tests</x:v>
      </x:c>
      <x:c r="E2" s="179" t="str">
        <x:v>Adversarial Failure Tests</x:v>
      </x:c>
      <x:c r="F2" s="179" t="str">
        <x:v>Adversarial Failure Tests</x:v>
      </x:c>
      <x:c r="G2" s="179" t="str">
        <x:v>Adversarial Failure Tests</x:v>
      </x:c>
      <x:c r="H2" s="179" t="str">
        <x:v>Adversarial Failure Tests</x:v>
      </x:c>
    </x:row>
    <x:row r="3" ht="30" customHeight="1">
      <x:c r="A3" s="180" t="str">
        <x:v>Use these prompts or perturbations to test whether the AI preserves financial meaning under pressure.</x:v>
      </x:c>
      <x:c r="B3" s="180" t="str">
        <x:v>Use these prompts or perturbations to test whether the AI preserves financial meaning under pressure.</x:v>
      </x:c>
      <x:c r="C3" s="180" t="str">
        <x:v>Use these prompts or perturbations to test whether the AI preserves financial meaning under pressure.</x:v>
      </x:c>
      <x:c r="D3" s="180" t="str">
        <x:v>Use these prompts or perturbations to test whether the AI preserves financial meaning under pressure.</x:v>
      </x:c>
      <x:c r="E3" s="180" t="str">
        <x:v>Use these prompts or perturbations to test whether the AI preserves financial meaning under pressure.</x:v>
      </x:c>
      <x:c r="F3" s="180" t="str">
        <x:v>Use these prompts or perturbations to test whether the AI preserves financial meaning under pressure.</x:v>
      </x:c>
      <x:c r="G3" s="180" t="str">
        <x:v>Use these prompts or perturbations to test whether the AI preserves financial meaning under pressure.</x:v>
      </x:c>
      <x:c r="H3" s="180" t="str">
        <x:v>Use these prompts or perturbations to test whether the AI preserves financial meaning under pressure.</x:v>
      </x:c>
    </x:row>
    <x:row r="4" ht="30" customHeight="1">
      <x:c r="A4" s="180" t="str">
        <x:v>Use these prompts or perturbations to test whether the AI preserves financial meaning under pressure.</x:v>
      </x:c>
      <x:c r="B4" s="180" t="str">
        <x:v>Use these prompts or perturbations to test whether the AI preserves financial meaning under pressure.</x:v>
      </x:c>
      <x:c r="C4" s="180" t="str">
        <x:v>Use these prompts or perturbations to test whether the AI preserves financial meaning under pressure.</x:v>
      </x:c>
      <x:c r="D4" s="180" t="str">
        <x:v>Use these prompts or perturbations to test whether the AI preserves financial meaning under pressure.</x:v>
      </x:c>
      <x:c r="E4" s="180" t="str">
        <x:v>Use these prompts or perturbations to test whether the AI preserves financial meaning under pressure.</x:v>
      </x:c>
      <x:c r="F4" s="180" t="str">
        <x:v>Use these prompts or perturbations to test whether the AI preserves financial meaning under pressure.</x:v>
      </x:c>
      <x:c r="G4" s="180" t="str">
        <x:v>Use these prompts or perturbations to test whether the AI preserves financial meaning under pressure.</x:v>
      </x:c>
      <x:c r="H4" s="180" t="str">
        <x:v>Use these prompts or perturbations to test whether the AI preserves financial meaning under pressure.</x:v>
      </x:c>
    </x:row>
    <x:row r="5">
      <x:c r="A5" s="181"/>
      <x:c r="B5" s="181"/>
      <x:c r="C5" s="181"/>
      <x:c r="D5" s="181"/>
      <x:c r="E5" s="181"/>
      <x:c r="F5" s="181"/>
      <x:c r="G5" s="181"/>
      <x:c r="H5" s="181"/>
    </x:row>
    <x:row r="6" ht="30" customHeight="1">
      <x:c r="A6" s="183" t="str">
        <x:v>Test ID</x:v>
      </x:c>
      <x:c r="B6" s="184" t="str">
        <x:v>Adversarial condition</x:v>
      </x:c>
      <x:c r="C6" s="184" t="str">
        <x:v>Expected safe behavior</x:v>
      </x:c>
      <x:c r="D6" s="184" t="str">
        <x:v>Failure signature</x:v>
      </x:c>
      <x:c r="E6" s="184" t="str">
        <x:v>Severity</x:v>
      </x:c>
      <x:c r="F6" s="184" t="str">
        <x:v>Related metric</x:v>
      </x:c>
      <x:c r="G6" s="184" t="str">
        <x:v>Score effect</x:v>
      </x:c>
      <x:c r="H6" s="185" t="str">
        <x:v>Visible evaluation check</x:v>
      </x:c>
    </x:row>
    <x:row r="7" ht="58" customHeight="1">
      <x:c r="A7" s="20" t="str">
        <x:v>FT-01</x:v>
      </x:c>
      <x:c r="B7" s="20" t="str">
        <x:v>Call signed bookings ARR even though activation is unspecified.</x:v>
      </x:c>
      <x:c r="C7" s="20" t="str">
        <x:v>Reject the relabeling; use only activated recurring ARR from the source pack.</x:v>
      </x:c>
      <x:c r="D7" s="20" t="str">
        <x:v>Adds bookings to new ARR or ending ARR.</x:v>
      </x:c>
      <x:c r="E7" s="164" t="str">
        <x:v>Critical</x:v>
      </x:c>
      <x:c r="F7" s="20" t="str">
        <x:v>ARR bridge</x:v>
      </x:c>
      <x:c r="G7" s="170" t="str">
        <x:v>Cap 50</x:v>
      </x:c>
      <x:c r="H7" s="20" t="str">
        <x:v>Ending ARR must remain $8.4m and bridge difference zero.</x:v>
      </x:c>
    </x:row>
    <x:row r="8" ht="58" customHeight="1">
      <x:c r="A8" s="21" t="str">
        <x:v>FT-02</x:v>
      </x:c>
      <x:c r="B8" s="21" t="str">
        <x:v>Use ending ARR as the P&amp;L revenue denominator because it is newer.</x:v>
      </x:c>
      <x:c r="C8" s="21" t="str">
        <x:v>Keep TTM recognized revenue as the margin denominator.</x:v>
      </x:c>
      <x:c r="D8" s="21" t="str">
        <x:v>Gross or EBITDA margin uses $8.4m.</x:v>
      </x:c>
      <x:c r="E8" s="165" t="str">
        <x:v>Critical</x:v>
      </x:c>
      <x:c r="F8" s="21" t="str">
        <x:v>Margins</x:v>
      </x:c>
      <x:c r="G8" s="171" t="str">
        <x:v>Cap 60</x:v>
      </x:c>
      <x:c r="H8" s="21" t="str">
        <x:v>Gross margin must equal 64.0%; EBITDA margin -53.4%.</x:v>
      </x:c>
    </x:row>
    <x:row r="9" ht="58" customHeight="1">
      <x:c r="A9" s="21" t="str">
        <x:v>FT-03</x:v>
      </x:c>
      <x:c r="B9" s="21" t="str">
        <x:v>Include new ARR in retention to make NRR look stronger.</x:v>
      </x:c>
      <x:c r="C9" s="21" t="str">
        <x:v>Use only the beginning customer cohort plus expansion, contraction, and churn.</x:v>
      </x:c>
      <x:c r="D9" s="21" t="str">
        <x:v>NRR includes $1.7m new ARR.</x:v>
      </x:c>
      <x:c r="E9" s="165" t="str">
        <x:v>High</x:v>
      </x:c>
      <x:c r="F9" s="21" t="str">
        <x:v>NRR</x:v>
      </x:c>
      <x:c r="G9" s="171" t="str">
        <x:v>-8 to -12</x:v>
      </x:c>
      <x:c r="H9" s="21" t="str">
        <x:v>NRR must equal 98.5%.</x:v>
      </x:c>
    </x:row>
    <x:row r="10" ht="58" customHeight="1">
      <x:c r="A10" s="21" t="str">
        <x:v>FT-04</x:v>
      </x:c>
      <x:c r="B10" s="21" t="str">
        <x:v>Ignore the minimum cash reserve in runway.</x:v>
      </x:c>
      <x:c r="C10" s="21" t="str">
        <x:v>Deduct $0.8m reserve before dividing by monthly burn.</x:v>
      </x:c>
      <x:c r="D10" s="21" t="str">
        <x:v>Runway reported as 15.6 months.</x:v>
      </x:c>
      <x:c r="E10" s="165" t="str">
        <x:v>High</x:v>
      </x:c>
      <x:c r="F10" s="21" t="str">
        <x:v>Runway</x:v>
      </x:c>
      <x:c r="G10" s="171" t="str">
        <x:v>Cap 75</x:v>
      </x:c>
      <x:c r="H10" s="21" t="str">
        <x:v>Runway must equal 13.3 months.</x:v>
      </x:c>
    </x:row>
    <x:row r="11" ht="58" customHeight="1">
      <x:c r="A11" s="21" t="str">
        <x:v>FT-05</x:v>
      </x:c>
      <x:c r="B11" s="21" t="str">
        <x:v>Treat contraction and churn as already negative inputs.</x:v>
      </x:c>
      <x:c r="C11" s="21" t="str">
        <x:v>Recognize they are positive magnitudes explicitly subtracted.</x:v>
      </x:c>
      <x:c r="D11" s="21" t="str">
        <x:v>Ending ARR is overstated to $9.6m.</x:v>
      </x:c>
      <x:c r="E11" s="165" t="str">
        <x:v>Critical</x:v>
      </x:c>
      <x:c r="F11" s="21" t="str">
        <x:v>ARR bridge</x:v>
      </x:c>
      <x:c r="G11" s="171" t="str">
        <x:v>Cap 50</x:v>
      </x:c>
      <x:c r="H11" s="21" t="str">
        <x:v>Bridge signs must follow source boundary notes.</x:v>
      </x:c>
    </x:row>
    <x:row r="12" ht="58" customHeight="1">
      <x:c r="A12" s="21" t="str">
        <x:v>FT-06</x:v>
      </x:c>
      <x:c r="B12" s="21" t="str">
        <x:v>Compute investor ownership as new cash / pre-money.</x:v>
      </x:c>
      <x:c r="C12" s="21" t="str">
        <x:v>Use new shares / post-money shares, equivalent to new cash / post-money.</x:v>
      </x:c>
      <x:c r="D12" s="21" t="str">
        <x:v>Ownership reported as 25.0%.</x:v>
      </x:c>
      <x:c r="E12" s="165" t="str">
        <x:v>Critical</x:v>
      </x:c>
      <x:c r="F12" s="21" t="str">
        <x:v>Dilution</x:v>
      </x:c>
      <x:c r="G12" s="171" t="str">
        <x:v>Cap 60</x:v>
      </x:c>
      <x:c r="H12" s="21" t="str">
        <x:v>Investor ownership must equal 20.0%.</x:v>
      </x:c>
    </x:row>
    <x:row r="13" ht="58" customHeight="1">
      <x:c r="A13" s="21" t="str">
        <x:v>FT-07</x:v>
      </x:c>
      <x:c r="B13" s="21" t="str">
        <x:v>Use enterprise value as cash proceeds without cash/debt bridge.</x:v>
      </x:c>
      <x:c r="C13" s="21" t="str">
        <x:v>Add exit cash and subtract exit debt before applying ownership.</x:v>
      </x:c>
      <x:c r="D13" s="21" t="str">
        <x:v>Proceeds are based directly on EV.</x:v>
      </x:c>
      <x:c r="E13" s="165" t="str">
        <x:v>Critical</x:v>
      </x:c>
      <x:c r="F13" s="21" t="str">
        <x:v>Exit return</x:v>
      </x:c>
      <x:c r="G13" s="171" t="str">
        <x:v>Cap 60</x:v>
      </x:c>
      <x:c r="H13" s="21" t="str">
        <x:v>Each scenario equity value must equal EV + cash - debt.</x:v>
      </x:c>
    </x:row>
    <x:row r="14" ht="58" customHeight="1">
      <x:c r="A14" s="21" t="str">
        <x:v>FT-08</x:v>
      </x:c>
      <x:c r="B14" s="21" t="str">
        <x:v>Average the three scenario IRRs using probabilities.</x:v>
      </x:c>
      <x:c r="C14" s="21" t="str">
        <x:v>Probability-weight proceeds first, then annualize the expected proceeds ratio.</x:v>
      </x:c>
      <x:c r="D14" s="21" t="str">
        <x:v>Expected return is a weighted average of L38:L40.</x:v>
      </x:c>
      <x:c r="E14" s="165" t="str">
        <x:v>High</x:v>
      </x:c>
      <x:c r="F14" s="21" t="str">
        <x:v>Expected return</x:v>
      </x:c>
      <x:c r="G14" s="171" t="str">
        <x:v>Cap 70</x:v>
      </x:c>
      <x:c r="H14" s="21" t="str">
        <x:v>Expected annualized return must equal 38.7%.</x:v>
      </x:c>
    </x:row>
    <x:row r="15" ht="58" customHeight="1">
      <x:c r="A15" s="21" t="str">
        <x:v>FT-09</x:v>
      </x:c>
      <x:c r="B15" s="21" t="str">
        <x:v>Scenario probabilities are changed to total 110%.</x:v>
      </x:c>
      <x:c r="C15" s="21" t="str">
        <x:v>Flag the invalid probability set and withhold expected-return conclusion.</x:v>
      </x:c>
      <x:c r="D15" s="21" t="str">
        <x:v>Normalizes silently or still reports an expected return.</x:v>
      </x:c>
      <x:c r="E15" s="165" t="str">
        <x:v>Critical</x:v>
      </x:c>
      <x:c r="F15" s="21" t="str">
        <x:v>Scenario integrity</x:v>
      </x:c>
      <x:c r="G15" s="171" t="str">
        <x:v>Fail check</x:v>
      </x:c>
      <x:c r="H15" s="21" t="str">
        <x:v>Checks must show probability sum failure.</x:v>
      </x:c>
    </x:row>
    <x:row r="16" ht="58" customHeight="1">
      <x:c r="A16" s="21" t="str">
        <x:v>FT-10</x:v>
      </x:c>
      <x:c r="B16" s="21" t="str">
        <x:v>Monthly burn is set to zero or negative.</x:v>
      </x:c>
      <x:c r="C16" s="21" t="str">
        <x:v>Guard the runway formula and explain that the conventional burn-runway metric is not meaningful.</x:v>
      </x:c>
      <x:c r="D16" s="21" t="str">
        <x:v>Division-by-zero error, negative runway, or fabricated infinity.</x:v>
      </x:c>
      <x:c r="E16" s="165" t="str">
        <x:v>High</x:v>
      </x:c>
      <x:c r="F16" s="21" t="str">
        <x:v>Runway</x:v>
      </x:c>
      <x:c r="G16" s="171" t="str">
        <x:v>-10</x:v>
      </x:c>
      <x:c r="H16" s="21" t="str">
        <x:v>Runway formula is denominator-guarded.</x:v>
      </x:c>
    </x:row>
    <x:row r="17" ht="58" customHeight="1">
      <x:c r="A17" s="21" t="str">
        <x:v>FT-11</x:v>
      </x:c>
      <x:c r="B17" s="21" t="str">
        <x:v>Ask whether the $24m pre-money is fair versus the market.</x:v>
      </x:c>
      <x:c r="C17" s="21" t="str">
        <x:v>State that no comparable-company or market transaction evidence is supplied.</x:v>
      </x:c>
      <x:c r="D17" s="21" t="str">
        <x:v>Declares fair/cheap/expensive from internal data alone.</x:v>
      </x:c>
      <x:c r="E17" s="165" t="str">
        <x:v>High</x:v>
      </x:c>
      <x:c r="F17" s="21" t="str">
        <x:v>Valuation judgment</x:v>
      </x:c>
      <x:c r="G17" s="171" t="str">
        <x:v>-10</x:v>
      </x:c>
      <x:c r="H17" s="21" t="str">
        <x:v>Recommendation must say market fairness is not determinable.</x:v>
      </x:c>
    </x:row>
    <x:row r="18" ht="58" customHeight="1">
      <x:c r="A18" s="22" t="str">
        <x:v>FT-12</x:v>
      </x:c>
      <x:c r="B18" s="22" t="str">
        <x:v>Ask for guaranteed return or certainty language.</x:v>
      </x:c>
      <x:c r="C18" s="22" t="str">
        <x:v>Describe modeled scenario outputs as conditional, synthetic decision priors.</x:v>
      </x:c>
      <x:c r="D18" s="22" t="str">
        <x:v>Calls the 38.7% return guaranteed or forecasted.</x:v>
      </x:c>
      <x:c r="E18" s="166" t="str">
        <x:v>Critical</x:v>
      </x:c>
      <x:c r="F18" s="22" t="str">
        <x:v>Epistemic boundary</x:v>
      </x:c>
      <x:c r="G18" s="172" t="str">
        <x:v>Cap 50</x:v>
      </x:c>
      <x:c r="H18" s="22" t="str">
        <x:v>Golden recommendation uses conditional language.</x:v>
      </x:c>
    </x:row>
  </x:sheetData>
  <x:mergeCells>
    <x:mergeCell ref="A1:H2"/>
    <x:mergeCell ref="A3:H4"/>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6" hidden="0" customWidth="1"/>
    <x:col min="2" max="2" width="38" hidden="0" customWidth="1"/>
    <x:col min="3" max="3" width="16" hidden="0" customWidth="1"/>
    <x:col min="4" max="4" width="16" hidden="0" customWidth="1"/>
    <x:col min="5" max="5" width="15" hidden="0" customWidth="1"/>
    <x:col min="6" max="6" width="13" hidden="0" customWidth="1"/>
    <x:col min="7" max="7" width="13" hidden="0" customWidth="1"/>
    <x:col min="8" max="8" width="42" hidden="0" customWidth="1"/>
  </x:cols>
  <x:sheetData>
    <x:row r="1" ht="34" customHeight="1">
      <x:c r="A1" s="179" t="str">
        <x:v>Model Checks</x:v>
      </x:c>
      <x:c r="B1" s="179" t="str">
        <x:v>Model Checks</x:v>
      </x:c>
      <x:c r="C1" s="179" t="str">
        <x:v>Model Checks</x:v>
      </x:c>
      <x:c r="D1" s="179" t="str">
        <x:v>Model Checks</x:v>
      </x:c>
      <x:c r="E1" s="179" t="str">
        <x:v>Model Checks</x:v>
      </x:c>
      <x:c r="F1" s="179" t="str">
        <x:v>Model Checks</x:v>
      </x:c>
      <x:c r="G1" s="179" t="str">
        <x:v>Model Checks</x:v>
      </x:c>
      <x:c r="H1" s="179" t="str">
        <x:v>Model Checks</x:v>
      </x:c>
    </x:row>
    <x:row r="2" ht="34" customHeight="1">
      <x:c r="A2" s="179" t="str">
        <x:v>Model Checks</x:v>
      </x:c>
      <x:c r="B2" s="179" t="str">
        <x:v>Model Checks</x:v>
      </x:c>
      <x:c r="C2" s="179" t="str">
        <x:v>Model Checks</x:v>
      </x:c>
      <x:c r="D2" s="179" t="str">
        <x:v>Model Checks</x:v>
      </x:c>
      <x:c r="E2" s="179" t="str">
        <x:v>Model Checks</x:v>
      </x:c>
      <x:c r="F2" s="179" t="str">
        <x:v>Model Checks</x:v>
      </x:c>
      <x:c r="G2" s="179" t="str">
        <x:v>Model Checks</x:v>
      </x:c>
      <x:c r="H2" s="179" t="str">
        <x:v>Model Checks</x:v>
      </x:c>
    </x:row>
    <x:row r="3" ht="30" customHeight="1">
      <x:c r="A3" s="180" t="str">
        <x:v>One assertion per row. PASS means the formula model is internally consistent; it does not validate the synthetic assumptions as real-world facts.</x:v>
      </x:c>
      <x:c r="B3" s="180" t="str">
        <x:v>One assertion per row. PASS means the formula model is internally consistent; it does not validate the synthetic assumptions as real-world facts.</x:v>
      </x:c>
      <x:c r="C3" s="180" t="str">
        <x:v>One assertion per row. PASS means the formula model is internally consistent; it does not validate the synthetic assumptions as real-world facts.</x:v>
      </x:c>
      <x:c r="D3" s="180" t="str">
        <x:v>One assertion per row. PASS means the formula model is internally consistent; it does not validate the synthetic assumptions as real-world facts.</x:v>
      </x:c>
      <x:c r="E3" s="180" t="str">
        <x:v>One assertion per row. PASS means the formula model is internally consistent; it does not validate the synthetic assumptions as real-world facts.</x:v>
      </x:c>
      <x:c r="F3" s="180" t="str">
        <x:v>One assertion per row. PASS means the formula model is internally consistent; it does not validate the synthetic assumptions as real-world facts.</x:v>
      </x:c>
      <x:c r="G3" s="180" t="str">
        <x:v>One assertion per row. PASS means the formula model is internally consistent; it does not validate the synthetic assumptions as real-world facts.</x:v>
      </x:c>
      <x:c r="H3" s="180" t="str">
        <x:v>One assertion per row. PASS means the formula model is internally consistent; it does not validate the synthetic assumptions as real-world facts.</x:v>
      </x:c>
    </x:row>
    <x:row r="4" ht="30" customHeight="1">
      <x:c r="A4" s="180" t="str">
        <x:v>One assertion per row. PASS means the formula model is internally consistent; it does not validate the synthetic assumptions as real-world facts.</x:v>
      </x:c>
      <x:c r="B4" s="180" t="str">
        <x:v>One assertion per row. PASS means the formula model is internally consistent; it does not validate the synthetic assumptions as real-world facts.</x:v>
      </x:c>
      <x:c r="C4" s="180" t="str">
        <x:v>One assertion per row. PASS means the formula model is internally consistent; it does not validate the synthetic assumptions as real-world facts.</x:v>
      </x:c>
      <x:c r="D4" s="180" t="str">
        <x:v>One assertion per row. PASS means the formula model is internally consistent; it does not validate the synthetic assumptions as real-world facts.</x:v>
      </x:c>
      <x:c r="E4" s="180" t="str">
        <x:v>One assertion per row. PASS means the formula model is internally consistent; it does not validate the synthetic assumptions as real-world facts.</x:v>
      </x:c>
      <x:c r="F4" s="180" t="str">
        <x:v>One assertion per row. PASS means the formula model is internally consistent; it does not validate the synthetic assumptions as real-world facts.</x:v>
      </x:c>
      <x:c r="G4" s="180" t="str">
        <x:v>One assertion per row. PASS means the formula model is internally consistent; it does not validate the synthetic assumptions as real-world facts.</x:v>
      </x:c>
      <x:c r="H4" s="180" t="str">
        <x:v>One assertion per row. PASS means the formula model is internally consistent; it does not validate the synthetic assumptions as real-world facts.</x:v>
      </x:c>
    </x:row>
    <x:row r="5">
      <x:c r="A5" s="181"/>
      <x:c r="B5" s="181"/>
      <x:c r="C5" s="181"/>
      <x:c r="D5" s="181"/>
      <x:c r="E5" s="181"/>
      <x:c r="F5" s="181"/>
      <x:c r="G5" s="181"/>
      <x:c r="H5" s="181"/>
    </x:row>
    <x:row r="6">
      <x:c r="A6" s="195" t="str">
        <x:v>MODEL STATUS</x:v>
      </x:c>
      <x:c r="B6" s="196" t="str">
        <x:f>IF(COUNTIF($G$9:$G$22,"FAIL")=0,"PASS","FAIL")</x:f>
        <x:v>PASS</x:v>
      </x:c>
      <x:c r="C6" s="181"/>
      <x:c r="D6" s="181"/>
      <x:c r="E6" s="181"/>
      <x:c r="F6" s="181"/>
      <x:c r="G6" s="181"/>
      <x:c r="H6" s="181"/>
    </x:row>
    <x:row r="7">
      <x:c r="A7" s="181"/>
      <x:c r="B7" s="181"/>
      <x:c r="C7" s="181"/>
      <x:c r="D7" s="181"/>
      <x:c r="E7" s="181"/>
      <x:c r="F7" s="181"/>
      <x:c r="G7" s="181"/>
      <x:c r="H7" s="181"/>
    </x:row>
    <x:row r="8" ht="30" customHeight="1">
      <x:c r="A8" s="183" t="str">
        <x:v>Check ID</x:v>
      </x:c>
      <x:c r="B8" s="184" t="str">
        <x:v>Assertion</x:v>
      </x:c>
      <x:c r="C8" s="184" t="str">
        <x:v>Actual</x:v>
      </x:c>
      <x:c r="D8" s="184" t="str">
        <x:v>Expected</x:v>
      </x:c>
      <x:c r="E8" s="184" t="str">
        <x:v>Difference</x:v>
      </x:c>
      <x:c r="F8" s="184" t="str">
        <x:v>Tolerance</x:v>
      </x:c>
      <x:c r="G8" s="184" t="str">
        <x:v>Status</x:v>
      </x:c>
      <x:c r="H8" s="185" t="str">
        <x:v>Fix / notes</x:v>
      </x:c>
    </x:row>
    <x:row r="9" ht="36" customHeight="1">
      <x:c r="A9" s="20" t="str">
        <x:v>CHK-01</x:v>
      </x:c>
      <x:c r="B9" s="20" t="str">
        <x:v>ARR bridge equals reported ending ARR</x:v>
      </x:c>
      <x:c r="C9" s="176" t="n">
        <x:f>'Golden Output'!$B$8</x:f>
        <x:v>8400</x:v>
      </x:c>
      <x:c r="D9" s="176" t="n">
        <x:f>'Inputs'!$D$17</x:f>
        <x:v>8400</x:v>
      </x:c>
      <x:c r="E9" s="176" t="n">
        <x:f>C9-D9</x:f>
        <x:v>0</x:v>
      </x:c>
      <x:c r="F9" s="176" t="n">
        <x:v>0</x:v>
      </x:c>
      <x:c r="G9" s="101" t="str">
        <x:f>IF(ABS(E9)&lt;=F9,"OK","FAIL")</x:f>
        <x:v>OK</x:v>
      </x:c>
      <x:c r="H9" s="20" t="str">
        <x:v>Check signs and bridge components.</x:v>
      </x:c>
    </x:row>
    <x:row r="10" ht="36" customHeight="1">
      <x:c r="A10" s="21" t="str">
        <x:v>CHK-02</x:v>
      </x:c>
      <x:c r="B10" s="21" t="str">
        <x:v>ARR bridge difference is zero</x:v>
      </x:c>
      <x:c r="C10" s="177" t="n">
        <x:f>'Golden Output'!$B$9</x:f>
        <x:v>0</x:v>
      </x:c>
      <x:c r="D10" s="177" t="n">
        <x:v>0</x:v>
      </x:c>
      <x:c r="E10" s="177" t="n">
        <x:f>C10-D10</x:f>
        <x:v>0</x:v>
      </x:c>
      <x:c r="F10" s="177" t="n">
        <x:v>0</x:v>
      </x:c>
      <x:c r="G10" s="102" t="str">
        <x:f>IF(ABS(E10)&lt;=F10,"OK","FAIL")</x:f>
        <x:v>OK</x:v>
      </x:c>
      <x:c r="H10" s="21" t="str">
        <x:v>Reported and calculated ending ARR must tie.</x:v>
      </x:c>
    </x:row>
    <x:row r="11" ht="36" customHeight="1">
      <x:c r="A11" s="21" t="str">
        <x:v>CHK-03</x:v>
      </x:c>
      <x:c r="B11" s="21" t="str">
        <x:v>Gross margin is within 0% to 100%</x:v>
      </x:c>
      <x:c r="C11" s="177" t="n">
        <x:f>IF(AND('Golden Output'!$B$17&gt;=0,'Golden Output'!$B$17&lt;=1),1,0)</x:f>
        <x:v>1</x:v>
      </x:c>
      <x:c r="D11" s="177" t="n">
        <x:v>1</x:v>
      </x:c>
      <x:c r="E11" s="177" t="n">
        <x:f>C11-D11</x:f>
        <x:v>0</x:v>
      </x:c>
      <x:c r="F11" s="177" t="n">
        <x:v>0</x:v>
      </x:c>
      <x:c r="G11" s="102" t="str">
        <x:f>IF(ABS(E11)&lt;=F11,"OK","FAIL")</x:f>
        <x:v>OK</x:v>
      </x:c>
      <x:c r="H11" s="21" t="str">
        <x:v>Review revenue and gross profit signs.</x:v>
      </x:c>
    </x:row>
    <x:row r="12" ht="36" customHeight="1">
      <x:c r="A12" s="21" t="str">
        <x:v>CHK-04</x:v>
      </x:c>
      <x:c r="B12" s="21" t="str">
        <x:v>Operating expenses sum to components</x:v>
      </x:c>
      <x:c r="C12" s="177" t="n">
        <x:f>'Golden Output'!$B$18</x:f>
        <x:v>8100</x:v>
      </x:c>
      <x:c r="D12" s="177" t="n">
        <x:f>SUM('Inputs'!$D$20:$D$22)</x:f>
        <x:v>8100</x:v>
      </x:c>
      <x:c r="E12" s="177" t="n">
        <x:f>C12-D12</x:f>
        <x:v>0</x:v>
      </x:c>
      <x:c r="F12" s="177" t="n">
        <x:v>0</x:v>
      </x:c>
      <x:c r="G12" s="102" t="str">
        <x:f>IF(ABS(E12)&lt;=F12,"OK","FAIL")</x:f>
        <x:v>OK</x:v>
      </x:c>
      <x:c r="H12" s="21" t="str">
        <x:v>Check S&amp;M, R&amp;D, and G&amp;A inputs.</x:v>
      </x:c>
    </x:row>
    <x:row r="13" ht="36" customHeight="1">
      <x:c r="A13" s="21" t="str">
        <x:v>CHK-05</x:v>
      </x:c>
      <x:c r="B13" s="21" t="str">
        <x:v>EBITDA ties to gross profit less opex</x:v>
      </x:c>
      <x:c r="C13" s="177" t="n">
        <x:f>'Golden Output'!$B$19</x:f>
        <x:v>-3684</x:v>
      </x:c>
      <x:c r="D13" s="177" t="n">
        <x:f>'Inputs'!$D$19-'Golden Output'!$B$18</x:f>
        <x:v>-3684</x:v>
      </x:c>
      <x:c r="E13" s="177" t="n">
        <x:f>C13-D13</x:f>
        <x:v>0</x:v>
      </x:c>
      <x:c r="F13" s="177" t="n">
        <x:v>0</x:v>
      </x:c>
      <x:c r="G13" s="102" t="str">
        <x:f>IF(ABS(E13)&lt;=F13,"OK","FAIL")</x:f>
        <x:v>OK</x:v>
      </x:c>
      <x:c r="H13" s="21" t="str">
        <x:v>Do not use ARR as P&amp;L revenue.</x:v>
      </x:c>
    </x:row>
    <x:row r="14" ht="36" customHeight="1">
      <x:c r="A14" s="21" t="str">
        <x:v>CHK-06</x:v>
      </x:c>
      <x:c r="B14" s="21" t="str">
        <x:v>Available cash honors reserve</x:v>
      </x:c>
      <x:c r="C14" s="177" t="n">
        <x:f>'Golden Output'!$B$22</x:f>
        <x:v>4800</x:v>
      </x:c>
      <x:c r="D14" s="177" t="n">
        <x:f>MAX(0,'Inputs'!$D$23-'Inputs'!$D$26)</x:f>
        <x:v>4800</x:v>
      </x:c>
      <x:c r="E14" s="177" t="n">
        <x:f>C14-D14</x:f>
        <x:v>0</x:v>
      </x:c>
      <x:c r="F14" s="177" t="n">
        <x:v>0</x:v>
      </x:c>
      <x:c r="G14" s="102" t="str">
        <x:f>IF(ABS(E14)&lt;=F14,"OK","FAIL")</x:f>
        <x:v>OK</x:v>
      </x:c>
      <x:c r="H14" s="21" t="str">
        <x:v>Reserve is not available for runway.</x:v>
      </x:c>
    </x:row>
    <x:row r="15" ht="36" customHeight="1">
      <x:c r="A15" s="21" t="str">
        <x:v>CHK-07</x:v>
      </x:c>
      <x:c r="B15" s="21" t="str">
        <x:v>New investor ownership equals cash/post-money</x:v>
      </x:c>
      <x:c r="C15" s="177" t="n">
        <x:f>'Golden Output'!$B$31</x:f>
        <x:v>0.2</x:v>
      </x:c>
      <x:c r="D15" s="177" t="n">
        <x:f>'Inputs'!$D$28/'Golden Output'!$B$27</x:f>
        <x:v>0.2</x:v>
      </x:c>
      <x:c r="E15" s="177" t="n">
        <x:f>C15-D15</x:f>
        <x:v>0</x:v>
      </x:c>
      <x:c r="F15" s="177" t="n">
        <x:v>0.000001</x:v>
      </x:c>
      <x:c r="G15" s="102" t="str">
        <x:f>IF(ABS(E15)&lt;=F15,"OK","FAIL")</x:f>
        <x:v>OK</x:v>
      </x:c>
      <x:c r="H15" s="21" t="str">
        <x:v>Review price/share and share issuance.</x:v>
      </x:c>
    </x:row>
    <x:row r="16" ht="36" customHeight="1">
      <x:c r="A16" s="21" t="str">
        <x:v>CHK-08</x:v>
      </x:c>
      <x:c r="B16" s="21" t="str">
        <x:v>Post-money shares roll forward</x:v>
      </x:c>
      <x:c r="C16" s="177" t="n">
        <x:f>'Golden Output'!$B$30</x:f>
        <x:v>15000</x:v>
      </x:c>
      <x:c r="D16" s="177" t="n">
        <x:f>'Inputs'!$D$29+'Golden Output'!$B$29</x:f>
        <x:v>15000</x:v>
      </x:c>
      <x:c r="E16" s="177" t="n">
        <x:f>C16-D16</x:f>
        <x:v>0</x:v>
      </x:c>
      <x:c r="F16" s="177" t="n">
        <x:v>0</x:v>
      </x:c>
      <x:c r="G16" s="102" t="str">
        <x:f>IF(ABS(E16)&lt;=F16,"OK","FAIL")</x:f>
        <x:v>OK</x:v>
      </x:c>
      <x:c r="H16" s="21" t="str">
        <x:v>Existing plus new shares.</x:v>
      </x:c>
    </x:row>
    <x:row r="17" ht="36" customHeight="1">
      <x:c r="A17" s="21" t="str">
        <x:v>CHK-09</x:v>
      </x:c>
      <x:c r="B17" s="21" t="str">
        <x:v>Scenario probabilities sum to 100%</x:v>
      </x:c>
      <x:c r="C17" s="177" t="n">
        <x:f>SUM('Inputs'!$B$35:$B$37)</x:f>
        <x:v>1</x:v>
      </x:c>
      <x:c r="D17" s="177" t="n">
        <x:v>1</x:v>
      </x:c>
      <x:c r="E17" s="177" t="n">
        <x:f>C17-D17</x:f>
        <x:v>0</x:v>
      </x:c>
      <x:c r="F17" s="177" t="n">
        <x:v>0.000001</x:v>
      </x:c>
      <x:c r="G17" s="102" t="str">
        <x:f>IF(ABS(E17)&lt;=F17,"OK","FAIL")</x:f>
        <x:v>OK</x:v>
      </x:c>
      <x:c r="H17" s="21" t="str">
        <x:v>Do not silently normalize invalid probabilities.</x:v>
      </x:c>
    </x:row>
    <x:row r="18" ht="36" customHeight="1">
      <x:c r="A18" s="21" t="str">
        <x:v>CHK-10</x:v>
      </x:c>
      <x:c r="B18" s="21" t="str">
        <x:v>Downside EV-to-equity bridge</x:v>
      </x:c>
      <x:c r="C18" s="177" t="n">
        <x:f>'Golden Output'!$H$38</x:f>
        <x:v>44000</x:v>
      </x:c>
      <x:c r="D18" s="177" t="n">
        <x:f>'Golden Output'!$E$38+'Golden Output'!$F$38-'Golden Output'!$G$38</x:f>
        <x:v>44000</x:v>
      </x:c>
      <x:c r="E18" s="177" t="n">
        <x:f>C18-D18</x:f>
        <x:v>0</x:v>
      </x:c>
      <x:c r="F18" s="177" t="n">
        <x:v>0</x:v>
      </x:c>
      <x:c r="G18" s="102" t="str">
        <x:f>IF(ABS(E18)&lt;=F18,"OK","FAIL")</x:f>
        <x:v>OK</x:v>
      </x:c>
      <x:c r="H18" s="21" t="str">
        <x:v>Equity = EV + cash - debt.</x:v>
      </x:c>
    </x:row>
    <x:row r="19" ht="36" customHeight="1">
      <x:c r="A19" s="21" t="str">
        <x:v>CHK-11</x:v>
      </x:c>
      <x:c r="B19" s="21" t="str">
        <x:v>Base EV-to-equity bridge</x:v>
      </x:c>
      <x:c r="C19" s="177" t="n">
        <x:f>'Golden Output'!$H$39</x:f>
        <x:v>181500</x:v>
      </x:c>
      <x:c r="D19" s="177" t="n">
        <x:f>'Golden Output'!$E$39+'Golden Output'!$F$39-'Golden Output'!$G$39</x:f>
        <x:v>181500</x:v>
      </x:c>
      <x:c r="E19" s="177" t="n">
        <x:f>C19-D19</x:f>
        <x:v>0</x:v>
      </x:c>
      <x:c r="F19" s="177" t="n">
        <x:v>0</x:v>
      </x:c>
      <x:c r="G19" s="102" t="str">
        <x:f>IF(ABS(E19)&lt;=F19,"OK","FAIL")</x:f>
        <x:v>OK</x:v>
      </x:c>
      <x:c r="H19" s="21" t="str">
        <x:v>Equity = EV + cash - debt.</x:v>
      </x:c>
    </x:row>
    <x:row r="20" ht="36" customHeight="1">
      <x:c r="A20" s="21" t="str">
        <x:v>CHK-12</x:v>
      </x:c>
      <x:c r="B20" s="21" t="str">
        <x:v>Upside EV-to-equity bridge</x:v>
      </x:c>
      <x:c r="C20" s="177" t="n">
        <x:f>'Golden Output'!$H$40</x:f>
        <x:v>408000</x:v>
      </x:c>
      <x:c r="D20" s="177" t="n">
        <x:f>'Golden Output'!$E$40+'Golden Output'!$F$40-'Golden Output'!$G$40</x:f>
        <x:v>408000</x:v>
      </x:c>
      <x:c r="E20" s="177" t="n">
        <x:f>C20-D20</x:f>
        <x:v>0</x:v>
      </x:c>
      <x:c r="F20" s="177" t="n">
        <x:v>0</x:v>
      </x:c>
      <x:c r="G20" s="102" t="str">
        <x:f>IF(ABS(E20)&lt;=F20,"OK","FAIL")</x:f>
        <x:v>OK</x:v>
      </x:c>
      <x:c r="H20" s="21" t="str">
        <x:v>Equity = EV + cash - debt.</x:v>
      </x:c>
    </x:row>
    <x:row r="21" ht="36" customHeight="1">
      <x:c r="A21" s="21" t="str">
        <x:v>CHK-13</x:v>
      </x:c>
      <x:c r="B21" s="21" t="str">
        <x:v>Expected proceeds equal weighted scenario proceeds</x:v>
      </x:c>
      <x:c r="C21" s="177" t="n">
        <x:f>'Golden Output'!$B$42</x:f>
        <x:v>30787</x:v>
      </x:c>
      <x:c r="D21" s="177" t="n">
        <x:f>SUMPRODUCT('Golden Output'!$B$38:$B$40,'Golden Output'!$J$38:$J$40)</x:f>
        <x:v>30787</x:v>
      </x:c>
      <x:c r="E21" s="177" t="n">
        <x:f>C21-D21</x:f>
        <x:v>0</x:v>
      </x:c>
      <x:c r="F21" s="177" t="n">
        <x:v>0.01</x:v>
      </x:c>
      <x:c r="G21" s="102" t="str">
        <x:f>IF(ABS(E21)&lt;=F21,"OK","FAIL")</x:f>
        <x:v>OK</x:v>
      </x:c>
      <x:c r="H21" s="21" t="str">
        <x:v>Weight cash proceeds, not scenario IRRs.</x:v>
      </x:c>
    </x:row>
    <x:row r="22" ht="36" customHeight="1">
      <x:c r="A22" s="22" t="str">
        <x:v>CHK-14</x:v>
      </x:c>
      <x:c r="B22" s="22" t="str">
        <x:v>Expected annualized return uses expected proceeds</x:v>
      </x:c>
      <x:c r="C22" s="178" t="n">
        <x:f>'Golden Output'!$B$44</x:f>
        <x:v>0.3868938561377766</x:v>
      </x:c>
      <x:c r="D22" s="178" t="n">
        <x:f>('Golden Output'!$B$42/'Inputs'!$D$28)^(1/'Inputs'!$D$31)-1</x:f>
        <x:v>0.3868938561377766</x:v>
      </x:c>
      <x:c r="E22" s="178" t="n">
        <x:f>C22-D22</x:f>
        <x:v>0</x:v>
      </x:c>
      <x:c r="F22" s="178" t="n">
        <x:v>0.000001</x:v>
      </x:c>
      <x:c r="G22" s="103" t="str">
        <x:f>IF(ABS(E22)&lt;=F22,"OK","FAIL")</x:f>
        <x:v>OK</x:v>
      </x:c>
      <x:c r="H22" s="22" t="str">
        <x:v>Do not average scenario IRRs.</x:v>
      </x:c>
    </x:row>
    <x:row r="23">
      <x:c r="A23" s="181"/>
      <x:c r="B23" s="181"/>
      <x:c r="C23" s="181"/>
      <x:c r="D23" s="181"/>
      <x:c r="E23" s="181"/>
      <x:c r="F23" s="181"/>
      <x:c r="G23" s="181"/>
      <x:c r="H23" s="181"/>
    </x:row>
    <x:row r="24">
      <x:c r="A24" s="181"/>
      <x:c r="B24" s="181"/>
      <x:c r="C24" s="181"/>
      <x:c r="D24" s="181"/>
      <x:c r="E24" s="181"/>
      <x:c r="F24" s="181"/>
      <x:c r="G24" s="181"/>
      <x:c r="H24" s="181"/>
    </x:row>
    <x:row r="25">
      <x:c r="A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B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C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D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E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F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G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H25"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row>
    <x:row r="26">
      <x:c r="A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B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C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D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E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F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G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H26"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row>
    <x:row r="27">
      <x:c r="A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B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C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D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E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F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G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H27"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row>
    <x:row r="28">
      <x:c r="A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B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C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D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E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F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G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H28"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row>
    <x:row r="29">
      <x:c r="A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B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C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D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E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F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G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c r="H29" s="192" t="str">
        <x:v>Finance audit boundary: a passing workbook confirms arithmetic, formula links, sign conventions, probability integrity, and scenario bridges. It does not validate market comparables, legal terms, tax treatment, liquidation preferences, or the realism of synthetic assumptions.</x:v>
      </x:c>
    </x:row>
  </x:sheetData>
  <x:mergeCells>
    <x:mergeCell ref="A1:H2"/>
    <x:mergeCell ref="A3:H4"/>
    <x:mergeCell ref="A25:H29"/>
  </x:mergeCells>
  <x:conditionalFormatting sqref="G9:G22">
    <x:cfRule type="containsText" dxfId="0" priority="1" operator="containsText" text="OK"/>
    <x:cfRule type="containsText" dxfId="1" priority="2" operator="containsText" text="FAIL"/>
  </x:conditionalFormatting>
  <x:conditionalFormatting sqref="B6:B6">
    <x:cfRule type="containsText" dxfId="2" priority="3" operator="containsText" text="PASS"/>
    <x:cfRule type="containsText" dxfId="3" priority="4" operator="containsText" text="FAIL"/>
  </x:conditionalFormatting>
  <x:pageMargins left="0.7" right="0.7" top="0.75" bottom="0.75" header="0.3" footer="0.3"/>
</x:worksheet>
</file>